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firstSheet="6" activeTab="11"/>
  </bookViews>
  <sheets>
    <sheet name="Forecast Drivers " sheetId="10" r:id="rId1"/>
    <sheet name="Balance Sheet " sheetId="1" r:id="rId2"/>
    <sheet name="Income Statement " sheetId="2" r:id="rId3"/>
    <sheet name="Statement of Cash Flows " sheetId="3" r:id="rId4"/>
    <sheet name="FCF Statement" sheetId="24" r:id="rId5"/>
    <sheet name="APV Valuation" sheetId="52" r:id="rId6"/>
    <sheet name="Sensitivity" sheetId="55" r:id="rId7"/>
    <sheet name="Reasonability Check " sheetId="30" r:id="rId8"/>
    <sheet name="Retained Earnings Schedule" sheetId="14" r:id="rId9"/>
    <sheet name="Revenue Schedule" sheetId="11" r:id="rId10"/>
    <sheet name="Revenue Sensitivity" sheetId="54" r:id="rId11"/>
    <sheet name="WSO Cover Page" sheetId="56" r:id="rId12"/>
    <sheet name="Fixed Asset Schedule" sheetId="32" r:id="rId13"/>
    <sheet name="Income Taxes" sheetId="19" r:id="rId14"/>
    <sheet name="Regional Data for Income Taxes" sheetId="12" r:id="rId15"/>
    <sheet name="NOL Schedule Levered" sheetId="34" r:id="rId16"/>
    <sheet name="NOL Schedule Unlevered" sheetId="36" r:id="rId17"/>
    <sheet name="Acquisition Schedule" sheetId="29" r:id="rId18"/>
    <sheet name="Intangibles Schedule" sheetId="26" r:id="rId19"/>
    <sheet name="Obsolete inventory reserve" sheetId="23" r:id="rId20"/>
    <sheet name="R&amp;D Schedule " sheetId="5" r:id="rId21"/>
    <sheet name="R&amp;D Capitalization " sheetId="37" r:id="rId22"/>
    <sheet name="Debt Schedule" sheetId="28" r:id="rId23"/>
    <sheet name="Unlevered Cost of Capital " sheetId="48" r:id="rId24"/>
    <sheet name="Costs of Debt" sheetId="49"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9" i="54"/>
  <c r="AN29" i="54"/>
  <c r="AN35" i="54"/>
  <c r="AN24"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<sst xmlns="http://schemas.openxmlformats.org/spreadsheetml/2006/main" count="2218" uniqueCount="761">
  <si>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</si>
  <si>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</si>
  <si>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</si>
  <si>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</si>
  <si>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</si>
  <si>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</si>
  <si>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</si>
  <si>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</si>
  <si>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</si>
  <si>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</si>
  <si>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</si>
  <si>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</si>
  <si>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</si>
  <si>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</si>
  <si>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</si>
  <si>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</si>
  <si>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</si>
  <si>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</si>
  <si>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</si>
  <si>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</si>
  <si>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</si>
  <si>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</si>
  <si>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</si>
  <si>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</si>
  <si>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</si>
  <si>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</si>
  <si>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</si>
  <si>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</si>
  <si>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</si>
  <si>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</si>
  <si>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</si>
  <si>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</si>
  <si>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</si>
  <si>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</si>
  <si>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</si>
  <si>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</si>
  <si>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</si>
  <si>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</si>
  <si>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</si>
  <si>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</si>
  <si>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</si>
  <si>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</si>
  <si>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</si>
  <si>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</si>
  <si>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</si>
  <si>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</si>
  <si>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</si>
  <si>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</si>
  <si>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</si>
  <si>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</si>
  <si>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</si>
  <si>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</si>
  <si>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</si>
  <si>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</si>
  <si>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</si>
  <si>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</si>
  <si>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</si>
  <si>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</si>
  <si>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</si>
  <si>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</si>
  <si>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</si>
  <si>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</si>
  <si>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</si>
  <si>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</si>
  <si>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</si>
  <si>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</si>
  <si>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</si>
  <si>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</si>
  <si>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</si>
  <si>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</si>
  <si>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</si>
  <si>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</si>
  <si>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</si>
  <si>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</si>
  <si>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</si>
  <si>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</si>
  <si>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</si>
  <si>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</si>
  <si>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</si>
  <si>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</si>
  <si>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</si>
  <si>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</si>
  <si>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</si>
  <si>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</si>
  <si>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</si>
  <si>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</si>
  <si>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</si>
  <si>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</si>
  <si>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</si>
  <si>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</si>
  <si>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</si>
  <si>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</si>
  <si>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</si>
  <si>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</si>
  <si>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</si>
  <si>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</si>
  <si>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</si>
  <si>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</si>
  <si>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</si>
  <si>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</si>
  <si>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</si>
  <si>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</si>
  <si>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</si>
  <si>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</si>
  <si>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</si>
  <si>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</si>
  <si>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</si>
  <si>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</si>
  <si>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</si>
  <si>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</si>
  <si>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</si>
  <si>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</si>
  <si>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</si>
  <si>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</si>
  <si>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</si>
  <si>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</si>
  <si>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</si>
  <si>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</si>
  <si>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</si>
  <si>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</si>
  <si>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</si>
  <si>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</si>
  <si>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</si>
  <si>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</si>
  <si>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</si>
  <si>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</si>
  <si>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</si>
  <si>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</si>
  <si>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</si>
  <si>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</si>
  <si>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</si>
  <si>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</si>
  <si>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</si>
  <si>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</si>
  <si>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</si>
  <si>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</si>
  <si>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</si>
  <si>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</si>
  <si>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</si>
  <si>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</si>
  <si>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</si>
  <si>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</si>
  <si>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</si>
  <si>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</si>
  <si>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</si>
  <si>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</si>
  <si>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</si>
  <si>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</si>
  <si>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</si>
  <si>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</si>
  <si>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</si>
  <si>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</si>
  <si>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</si>
  <si>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</si>
  <si>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</si>
  <si>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</si>
  <si>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</si>
  <si>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</si>
  <si>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</si>
  <si>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</si>
  <si>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</si>
  <si>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</si>
  <si>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</si>
  <si>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</si>
  <si>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</si>
  <si>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</si>
  <si>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</si>
  <si>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</si>
  <si>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</si>
  <si>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</si>
  <si>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</si>
  <si>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</si>
  <si>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</si>
  <si>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</si>
  <si>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</si>
  <si>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</si>
  <si>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</si>
  <si>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</si>
  <si>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</si>
  <si>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</si>
  <si>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</si>
  <si>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</si>
  <si>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</si>
  <si>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</si>
  <si>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</si>
  <si>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</si>
  <si>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</si>
  <si>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</si>
  <si>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</si>
  <si>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</si>
  <si>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</si>
  <si>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</si>
  <si>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</si>
  <si>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</si>
  <si>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</si>
  <si>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</si>
  <si>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</si>
  <si>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</si>
  <si>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</si>
  <si>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</si>
  <si>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</si>
  <si>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</si>
  <si>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</si>
  <si>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</si>
  <si>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</si>
  <si>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</si>
  <si>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</si>
  <si>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</si>
  <si>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</si>
  <si>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</si>
  <si>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</si>
  <si>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</si>
  <si>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</si>
  <si>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</si>
  <si>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</si>
  <si>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</si>
  <si>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</si>
  <si>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</si>
  <si>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</si>
  <si>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</si>
  <si>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</si>
  <si>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</si>
  <si>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</si>
  <si>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</si>
  <si>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</si>
  <si>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</si>
  <si>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</si>
  <si>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</si>
  <si>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</si>
  <si>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</si>
  <si>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</si>
  <si>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</si>
  <si>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</si>
  <si>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</si>
  <si>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</si>
  <si>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</si>
  <si>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</si>
  <si>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</si>
  <si>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</si>
  <si>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</si>
  <si>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</si>
  <si>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</si>
  <si>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</si>
  <si>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</si>
  <si>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</si>
  <si>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</si>
  <si>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</si>
  <si>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</si>
  <si>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</si>
  <si>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</si>
  <si>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</si>
  <si>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</si>
  <si>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</si>
  <si>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</si>
  <si>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</si>
  <si>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</si>
  <si>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</si>
  <si>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</si>
  <si>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</si>
  <si>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</si>
  <si>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</si>
  <si>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</si>
  <si>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</si>
  <si>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</si>
  <si>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</si>
  <si>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</si>
  <si>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</si>
  <si>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</si>
  <si>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</si>
  <si>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</si>
  <si>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</si>
  <si>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</si>
  <si>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</si>
  <si>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</si>
  <si>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</si>
  <si>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</si>
  <si>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</si>
  <si>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</si>
  <si>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</si>
  <si>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</si>
  <si>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</si>
  <si>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</si>
  <si>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</si>
  <si>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</si>
  <si>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</si>
  <si>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</si>
  <si>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</si>
  <si>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</si>
  <si>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</si>
  <si>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</si>
  <si>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</si>
  <si>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</si>
  <si>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</si>
  <si>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</si>
  <si>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</si>
  <si>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</si>
  <si>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</si>
  <si>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</si>
  <si>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</si>
  <si>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</si>
  <si>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</si>
  <si>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</si>
  <si>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</si>
  <si>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</si>
  <si>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</si>
  <si>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</si>
  <si>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</si>
  <si>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</si>
  <si>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</si>
  <si>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</si>
  <si>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</si>
  <si>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</si>
  <si>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</si>
  <si>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</si>
  <si>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</si>
  <si>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</si>
  <si>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</si>
  <si>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</si>
  <si>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</si>
  <si>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</si>
  <si>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</si>
  <si>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</si>
  <si>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</si>
  <si>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</si>
  <si>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</si>
  <si>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</si>
  <si>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</si>
  <si>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</si>
  <si>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</si>
  <si>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</si>
  <si>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</si>
  <si>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</si>
  <si>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</si>
  <si>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</si>
  <si>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</si>
  <si>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</si>
  <si>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</si>
  <si>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</si>
  <si>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</si>
  <si>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</si>
  <si>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</si>
  <si>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</si>
  <si>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</si>
  <si>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</si>
  <si>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</si>
  <si>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</si>
  <si>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</si>
  <si>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</si>
  <si>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</si>
  <si>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</si>
  <si>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</si>
  <si>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</si>
  <si>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</si>
  <si>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</si>
  <si>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</si>
  <si>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</si>
  <si>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</si>
  <si>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</si>
  <si>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</si>
  <si>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</si>
  <si>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</si>
  <si>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</si>
  <si>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</si>
  <si>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</si>
  <si>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</si>
  <si>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</si>
  <si>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</si>
  <si>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</si>
  <si>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</si>
  <si>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</si>
  <si>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</si>
  <si>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</si>
  <si>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</si>
  <si>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</si>
  <si>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</si>
  <si>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</si>
  <si>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</si>
  <si>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</si>
  <si>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</si>
  <si>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</si>
  <si>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</si>
  <si>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</si>
  <si>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</si>
  <si>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</si>
  <si>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</si>
  <si>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</si>
  <si>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</si>
  <si>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</si>
  <si>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</si>
  <si>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</si>
  <si>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</si>
  <si>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</si>
  <si>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</si>
  <si>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</si>
  <si>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</si>
  <si>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</si>
  <si>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</si>
  <si>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</si>
  <si>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</si>
  <si>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</si>
  <si>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</si>
  <si>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</si>
  <si>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</si>
  <si>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</si>
  <si>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</si>
  <si>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</si>
  <si>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</si>
  <si>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</si>
  <si>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</si>
  <si>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</si>
  <si>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</si>
  <si>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</si>
  <si>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</si>
  <si>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</si>
  <si>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</si>
  <si>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</si>
  <si>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</si>
  <si>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</si>
  <si>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</si>
  <si>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</si>
  <si>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</si>
  <si>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</si>
  <si>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</si>
  <si>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</si>
  <si>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</si>
  <si>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</si>
  <si>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</si>
  <si>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</si>
  <si>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</si>
  <si>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</si>
  <si>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</si>
  <si>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</si>
  <si>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</si>
  <si>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</si>
  <si>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</si>
  <si>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</si>
  <si>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</si>
  <si>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</si>
  <si>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</si>
  <si>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</si>
  <si>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</si>
  <si>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</si>
  <si>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</si>
  <si>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</si>
  <si>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</si>
  <si>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</si>
  <si>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</si>
  <si>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</si>
  <si>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</si>
  <si>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</si>
  <si>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</si>
  <si>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</si>
  <si>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</si>
  <si>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</si>
  <si>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</si>
  <si>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</si>
  <si>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</si>
  <si>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</si>
  <si>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</si>
  <si>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</si>
  <si>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</si>
  <si>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</si>
  <si>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</si>
  <si>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</si>
  <si>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</si>
  <si>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</si>
  <si>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</si>
  <si>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</si>
  <si>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</si>
  <si>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</si>
  <si>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</si>
  <si>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</si>
  <si>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</si>
  <si>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</si>
  <si>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</si>
  <si>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</si>
  <si>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</si>
  <si>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</si>
  <si>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</si>
  <si>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</si>
  <si>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</si>
  <si>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</si>
  <si>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</si>
  <si>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</si>
  <si>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</si>
  <si>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</si>
  <si>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</si>
  <si>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</si>
  <si>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</si>
  <si>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</si>
  <si>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</si>
  <si>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</si>
  <si>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</si>
  <si>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</si>
  <si>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</si>
  <si>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</si>
  <si>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</si>
  <si>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</si>
  <si>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</si>
  <si>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</si>
  <si>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</si>
  <si>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</si>
  <si>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</si>
  <si>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</si>
  <si>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</si>
  <si>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</si>
  <si>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</si>
  <si>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</si>
  <si>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</si>
  <si>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</si>
  <si>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</si>
  <si>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</si>
  <si>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</si>
  <si>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</si>
  <si>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</si>
  <si>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</si>
  <si>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</si>
  <si>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</si>
  <si>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</si>
  <si>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</si>
  <si>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</si>
  <si>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</si>
  <si>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</si>
  <si>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</si>
  <si>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</si>
  <si>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</si>
  <si>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</si>
  <si>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</si>
  <si>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</si>
  <si>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</si>
  <si>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</si>
  <si>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</si>
  <si>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</si>
  <si>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</si>
  <si>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</si>
  <si>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</si>
  <si>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</si>
  <si>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</si>
  <si>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</si>
  <si>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</si>
  <si>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</si>
  <si>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</si>
  <si>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</si>
  <si>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</si>
  <si>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</si>
  <si>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</si>
  <si>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</si>
  <si>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</si>
  <si>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</si>
  <si>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</si>
  <si>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</si>
  <si>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</si>
  <si>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</si>
  <si>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</si>
  <si>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</si>
  <si>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</si>
  <si>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</si>
  <si>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</si>
  <si>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</si>
  <si>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</si>
  <si>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</si>
  <si>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</si>
  <si>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</si>
  <si>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</si>
  <si>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</si>
  <si>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</si>
  <si>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</si>
  <si>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</si>
  <si>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</si>
  <si>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</si>
  <si>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</si>
  <si>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</si>
  <si>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</si>
  <si>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</si>
  <si>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</si>
  <si>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</si>
  <si>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</si>
  <si>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</si>
  <si>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</si>
  <si>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</si>
  <si>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</si>
  <si>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</si>
  <si>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</si>
  <si>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</si>
  <si>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</si>
  <si>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</si>
  <si>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</si>
  <si>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</si>
  <si>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</si>
  <si>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</si>
  <si>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</si>
  <si>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</si>
  <si>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</si>
  <si>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</si>
  <si>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</si>
  <si>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</si>
  <si>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</si>
  <si>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</si>
  <si>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</si>
  <si>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</si>
  <si>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</si>
  <si>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</si>
  <si>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</si>
  <si>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</si>
  <si>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</si>
  <si>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</si>
  <si>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</si>
  <si>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</si>
  <si>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</si>
  <si>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</si>
  <si>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</si>
  <si>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</si>
  <si>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</si>
  <si>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</si>
  <si>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</si>
  <si>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</si>
  <si>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</si>
  <si>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</si>
  <si>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</si>
  <si>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</si>
  <si>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</si>
  <si>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</si>
  <si>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</si>
  <si>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</si>
  <si>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</si>
  <si>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</si>
  <si>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RMBS</t>
  </si>
  <si>
    <t>SMTC</t>
  </si>
  <si>
    <t>VSH</t>
  </si>
  <si>
    <t>CY</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</si>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</sst>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728</v>
      </c>
      <c r="O16" s="1645"/>
      <c r="P16" s="1645"/>
      <c r="Q16" s="1645"/>
      <c r="R16" s="1645"/>
      <c r="S16" s="1645"/>
      <c r="T16" s="1645"/>
      <c r="U16" s="1644" t="s">
        <v>729</v>
      </c>
      <c r="V16" s="1645"/>
      <c r="W16" s="1645"/>
      <c r="X16" s="1645"/>
      <c r="Y16" s="1645"/>
      <c r="Z16" s="1646"/>
      <c r="AA16" s="1638" t="s">
        <v>725</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680</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731</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740</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726</v>
      </c>
      <c r="AU38" s="1642"/>
      <c r="AV38" s="1643"/>
      <c r="AX38" s="1565" t="s">
        <v>730</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727</v>
      </c>
      <c r="AV39" s="1391" t="s">
        <v>732</v>
      </c>
      <c r="AX39" s="366"/>
      <c r="AY39" s="1563"/>
      <c r="AZ39" s="1627" t="s">
        <v>729</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731</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725</v>
      </c>
      <c r="AU41" s="1545">
        <f t="shared" ref="AU41:AU43" si="50">AU42-0.1%</f>
        <v>-3.9450000000000006E-3</v>
      </c>
      <c r="AV41" s="1365">
        <f t="dataTable" ref="AV41:AV49" dt2D="0" dtr="0" r1="AA17" ca="1"/>
        <v>10.920535712346116</v>
      </c>
      <c r="AX41" s="1624" t="s">
        <v>728</v>
      </c>
      <c r="AY41" s="1633" t="s">
        <v>731</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739</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683</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683</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683</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683</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683</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683</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679</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W158"/>
  <sheetViews>
    <sheetView showGridLines="0" topLeftCell="AE1"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689</v>
      </c>
    </row>
    <row r="3" spans="1:54" x14ac:dyDescent="0.2">
      <c r="A3" s="89" t="s">
        <v>684</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685</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685</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685</v>
      </c>
      <c r="AL5" s="14"/>
      <c r="AM5" s="14"/>
      <c r="AN5" s="14"/>
      <c r="AO5" s="14"/>
    </row>
    <row r="6" spans="1:54" x14ac:dyDescent="0.2">
      <c r="A6" s="1358" t="s">
        <v>688</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685</v>
      </c>
      <c r="AL6" s="14"/>
      <c r="AM6" s="14"/>
      <c r="AN6" s="14"/>
      <c r="AO6" s="14"/>
    </row>
    <row r="7" spans="1:54" x14ac:dyDescent="0.2">
      <c r="A7" s="89" t="s">
        <v>686</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685</v>
      </c>
      <c r="AL7" s="14"/>
      <c r="AM7" s="14"/>
      <c r="AN7" s="14"/>
      <c r="AO7" s="14"/>
    </row>
    <row r="8" spans="1:54" x14ac:dyDescent="0.2">
      <c r="A8" s="1208" t="s">
        <v>687</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685</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685</v>
      </c>
      <c r="AL9" s="14"/>
      <c r="AM9" s="14"/>
      <c r="AN9" s="14"/>
      <c r="AO9" s="14"/>
    </row>
    <row r="10" spans="1:54" x14ac:dyDescent="0.2">
      <c r="AK10" t="s">
        <v>685</v>
      </c>
    </row>
    <row r="12" spans="1:54" ht="17" thickBot="1" x14ac:dyDescent="0.25">
      <c r="L12" s="1364"/>
      <c r="M12" s="1364"/>
      <c r="N12" s="1364"/>
      <c r="O12" s="1364"/>
      <c r="P12" s="1364"/>
      <c r="Q12" s="1364"/>
      <c r="R12" s="1364"/>
      <c r="S12" s="1364"/>
      <c r="T12" s="1364"/>
      <c r="U12" s="1364"/>
      <c r="V12" s="1364"/>
    </row>
    <row r="13" spans="1:54" x14ac:dyDescent="0.2">
      <c r="AM13" s="1682" t="s">
        <v>697</v>
      </c>
      <c r="AN13" s="1684"/>
      <c r="AP13" s="36" t="s">
        <v>704</v>
      </c>
      <c r="AQ13" s="21"/>
      <c r="AR13" s="21"/>
      <c r="AS13" s="21"/>
      <c r="AT13" s="21"/>
      <c r="AU13" s="21"/>
      <c r="AV13" s="21"/>
      <c r="AW13" s="21"/>
      <c r="AX13" s="21"/>
      <c r="AY13" s="21"/>
      <c r="AZ13" s="21"/>
      <c r="BA13" s="21"/>
      <c r="BB13" s="171"/>
    </row>
    <row r="14" spans="1:54" x14ac:dyDescent="0.2">
      <c r="AM14" s="1708">
        <v>0</v>
      </c>
      <c r="AN14" s="1709"/>
      <c r="AP14" s="366"/>
      <c r="AQ14" s="156"/>
      <c r="AR14" s="1628" t="s">
        <v>692</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698</v>
      </c>
      <c r="AN16" s="1707"/>
      <c r="AP16" s="1657" t="s">
        <v>689</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690</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689</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692</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691</v>
      </c>
    </row>
    <row r="34" spans="1:70" x14ac:dyDescent="0.2">
      <c r="A34" s="1363"/>
      <c r="AM34" s="1373"/>
      <c r="AN34" s="172"/>
      <c r="AP34" s="36" t="s">
        <v>705</v>
      </c>
      <c r="AQ34" s="21"/>
      <c r="AR34" s="21"/>
      <c r="AS34" s="21"/>
      <c r="AT34" s="21"/>
      <c r="AU34" s="21"/>
      <c r="AV34" s="21"/>
      <c r="AW34" s="21"/>
      <c r="AX34" s="21"/>
      <c r="AY34" s="21"/>
      <c r="AZ34" s="21"/>
      <c r="BA34" s="21"/>
      <c r="BB34" s="21"/>
      <c r="BC34" s="171"/>
      <c r="BE34" s="36" t="s">
        <v>706</v>
      </c>
      <c r="BF34" s="21"/>
      <c r="BG34" s="21"/>
      <c r="BH34" s="21"/>
      <c r="BI34" s="21"/>
      <c r="BJ34" s="21"/>
      <c r="BK34" s="21"/>
      <c r="BL34" s="21"/>
      <c r="BM34" s="21"/>
      <c r="BN34" s="21"/>
      <c r="BO34" s="21"/>
      <c r="BP34" s="21"/>
      <c r="BQ34" s="21"/>
      <c r="BR34" s="171"/>
    </row>
    <row r="35" spans="1:70" x14ac:dyDescent="0.2">
      <c r="AM35" s="1665" t="s">
        <v>689</v>
      </c>
      <c r="AN35" s="1372">
        <f>0%+$AM$14</f>
        <v>0</v>
      </c>
      <c r="AP35" s="366"/>
      <c r="AQ35" s="156"/>
      <c r="AR35" s="156"/>
      <c r="AS35" s="1659" t="s">
        <v>693</v>
      </c>
      <c r="AT35" s="1659"/>
      <c r="AU35" s="1659"/>
      <c r="AV35" s="1659"/>
      <c r="AW35" s="1659"/>
      <c r="AX35" s="1659"/>
      <c r="AY35" s="1659"/>
      <c r="AZ35" s="1659"/>
      <c r="BA35" s="1659"/>
      <c r="BB35" s="1659"/>
      <c r="BC35" s="1660"/>
      <c r="BE35" s="366"/>
      <c r="BF35" s="156"/>
      <c r="BG35" s="156"/>
      <c r="BH35" s="1659" t="s">
        <v>693</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694</v>
      </c>
      <c r="AT36" s="1661"/>
      <c r="AU36" s="1661"/>
      <c r="AV36" s="1661"/>
      <c r="AW36" s="1661"/>
      <c r="AX36" s="1661"/>
      <c r="AY36" s="1661"/>
      <c r="AZ36" s="1661"/>
      <c r="BA36" s="1661"/>
      <c r="BB36" s="1661"/>
      <c r="BC36" s="1662"/>
      <c r="BE36" s="22"/>
      <c r="BF36" s="185"/>
      <c r="BG36" s="156"/>
      <c r="BH36" s="1663" t="s">
        <v>701</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-0.125</v>
      </c>
      <c r="AT37" s="1377">
        <f t="shared" si="9"/>
        <v>-0.1</v>
      </c>
      <c r="AU37" s="1377">
        <f t="shared" si="9"/>
        <v>-7.5000000000000011E-2</v>
      </c>
      <c r="AV37" s="1377">
        <f t="shared" si="9"/>
        <v>-0.05</v>
      </c>
      <c r="AW37" s="1377">
        <f>AX37-2.5%</f>
        <v>-2.5000000000000001E-2</v>
      </c>
      <c r="AX37" s="1528">
        <v>0</v>
      </c>
      <c r="AY37" s="1377">
        <f>AX37+2.5%</f>
        <v>2.5000000000000001E-2</v>
      </c>
      <c r="AZ37" s="1377">
        <f t="shared" ref="AZ37:BC37" si="10">AY37+2.5%</f>
        <v>0.05</v>
      </c>
      <c r="BA37" s="1377">
        <f t="shared" si="10"/>
        <v>7.5000000000000011E-2</v>
      </c>
      <c r="BB37" s="1377">
        <f t="shared" si="10"/>
        <v>0.1</v>
      </c>
      <c r="BC37" s="1378">
        <f t="shared" si="10"/>
        <v>0.125</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695</v>
      </c>
      <c r="AQ38" s="1710" t="s">
        <v>694</v>
      </c>
      <c r="AR38" s="1377">
        <f t="shared" ref="AR38:AR41" si="13">AR39-2.5%</f>
        <v>-0.125</v>
      </c>
      <c r="AS38" s="1354">
        <f t="dataTable" ref="AS38:BC48" dt2D="1" dtr="1" r1="AN35" r2="AN24" ca="1"/>
        <v>10.390347984820767</v>
      </c>
      <c r="AT38" s="1354">
        <v>10.421322518331589</v>
      </c>
      <c r="AU38" s="1354">
        <v>10.435880833452805</v>
      </c>
      <c r="AV38" s="1354">
        <v>10.45065455267622</v>
      </c>
      <c r="AW38" s="1354">
        <v>10.465647461572848</v>
      </c>
      <c r="AX38" s="1529">
        <v>10.48086342538781</v>
      </c>
      <c r="AY38" s="1354">
        <v>10.496306391187609</v>
      </c>
      <c r="AZ38" s="1354">
        <v>10.511980390075772</v>
      </c>
      <c r="BA38" s="1354">
        <v>10.527889539479343</v>
      </c>
      <c r="BB38" s="1354">
        <v>10.544038045508868</v>
      </c>
      <c r="BC38" s="1365">
        <v>10.560430205394375</v>
      </c>
      <c r="BE38" s="1665" t="s">
        <v>695</v>
      </c>
      <c r="BF38" s="1713" t="s">
        <v>701</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692</v>
      </c>
      <c r="AN39" s="1372">
        <f>0%+$AM$17</f>
        <v>0</v>
      </c>
      <c r="AP39" s="1665"/>
      <c r="AQ39" s="1710"/>
      <c r="AR39" s="1377">
        <f t="shared" si="13"/>
        <v>-0.1</v>
      </c>
      <c r="AS39" s="1354">
        <v>10.42318597085012</v>
      </c>
      <c r="AT39" s="1354">
        <v>10.454550236449805</v>
      </c>
      <c r="AU39" s="1354">
        <v>10.4692863524721</v>
      </c>
      <c r="AV39" s="1354">
        <v>10.484240310928111</v>
      </c>
      <c r="AW39" s="1354">
        <v>10.499415939535387</v>
      </c>
      <c r="AX39" s="1529">
        <v>10.514817146630419</v>
      </c>
      <c r="AY39" s="1354">
        <v>10.530447923341901</v>
      </c>
      <c r="AZ39" s="1354">
        <v>10.546312345833398</v>
      </c>
      <c r="BA39" s="1354">
        <v>10.562414577617597</v>
      </c>
      <c r="BB39" s="1354">
        <v>10.578758871944855</v>
      </c>
      <c r="BC39" s="1365">
        <v>10.595349574268752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10.456313253023866</v>
      </c>
      <c r="AT40" s="1354">
        <v>10.488070740953717</v>
      </c>
      <c r="AU40" s="1354">
        <v>10.502986472297041</v>
      </c>
      <c r="AV40" s="1354">
        <v>10.518122507207959</v>
      </c>
      <c r="AW40" s="1354">
        <v>10.533482715950438</v>
      </c>
      <c r="AX40" s="1529">
        <v>10.549071050361352</v>
      </c>
      <c r="AY40" s="1354">
        <v>10.564891546050099</v>
      </c>
      <c r="AZ40" s="1354">
        <v>10.580948324668427</v>
      </c>
      <c r="BA40" s="1354">
        <v>10.597245596252629</v>
      </c>
      <c r="BB40" s="1354">
        <v>10.613787661641112</v>
      </c>
      <c r="BC40" s="1365">
        <v>10.630578914969693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10.489732100763913</v>
      </c>
      <c r="AT41" s="1354">
        <v>10.521886325781846</v>
      </c>
      <c r="AU41" s="1354">
        <v>10.536983501390448</v>
      </c>
      <c r="AV41" s="1354">
        <v>10.552303464675168</v>
      </c>
      <c r="AW41" s="1354">
        <v>10.567850128849363</v>
      </c>
      <c r="AX41" s="1529">
        <v>10.583627489662494</v>
      </c>
      <c r="AY41" s="1354">
        <v>10.599639627626328</v>
      </c>
      <c r="AZ41" s="1354">
        <v>10.615890710312145</v>
      </c>
      <c r="BA41" s="1354">
        <v>10.632384994721322</v>
      </c>
      <c r="BB41" s="1354">
        <v>10.649126829731857</v>
      </c>
      <c r="BC41" s="1365">
        <v>10.666120658623859</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10.523444796218284</v>
      </c>
      <c r="AT42" s="1354">
        <v>10.555999297730962</v>
      </c>
      <c r="AU42" s="1354">
        <v>10.571279761154511</v>
      </c>
      <c r="AV42" s="1354">
        <v>10.586785519510677</v>
      </c>
      <c r="AW42" s="1354">
        <v>10.602520529368258</v>
      </c>
      <c r="AX42" s="1529">
        <v>10.618488830804626</v>
      </c>
      <c r="AY42" s="1354">
        <v>10.634694549658848</v>
      </c>
      <c r="AZ42" s="1354">
        <v>10.651141899856434</v>
      </c>
      <c r="BA42" s="1354">
        <v>10.667835185808499</v>
      </c>
      <c r="BB42" s="1354">
        <v>10.684778804887703</v>
      </c>
      <c r="BC42" s="1365">
        <v>10.701977249984033</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10.55745363429126</v>
      </c>
      <c r="AT43" s="1529">
        <v>10.590411976486774</v>
      </c>
      <c r="AU43" s="1529">
        <v>10.605877585961798</v>
      </c>
      <c r="AV43" s="1529">
        <v>10.621571020948222</v>
      </c>
      <c r="AW43" s="1529">
        <v>10.637496281779445</v>
      </c>
      <c r="AX43" s="1356">
        <v>10.653657453279301</v>
      </c>
      <c r="AY43" s="1529">
        <v>10.670058707042266</v>
      </c>
      <c r="AZ43" s="1529">
        <v>10.686704303786083</v>
      </c>
      <c r="BA43" s="1529">
        <v>10.703598595779672</v>
      </c>
      <c r="BB43" s="1529">
        <v>10.72074602934878</v>
      </c>
      <c r="BC43" s="1531">
        <v>10.738151147462368</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10.591760922673716</v>
      </c>
      <c r="AT44" s="1354">
        <v>10.625126694654927</v>
      </c>
      <c r="AU44" s="1354">
        <v>10.640779323186505</v>
      </c>
      <c r="AV44" s="1354">
        <v>10.656662331305894</v>
      </c>
      <c r="AW44" s="1354">
        <v>10.672779763523362</v>
      </c>
      <c r="AX44" s="1529">
        <v>10.689135749830946</v>
      </c>
      <c r="AY44" s="1354">
        <v>10.705734508009892</v>
      </c>
      <c r="AZ44" s="1354">
        <v>10.722580346011483</v>
      </c>
      <c r="BA44" s="1354">
        <v>10.739677664413904</v>
      </c>
      <c r="BB44" s="1354">
        <v>10.757030958957872</v>
      </c>
      <c r="BC44" s="1365">
        <v>10.774644823163861</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10.626368981873544</v>
      </c>
      <c r="AT45" s="1354">
        <v>10.642604489925974</v>
      </c>
      <c r="AU45" s="1354">
        <v>10.675987333235819</v>
      </c>
      <c r="AV45" s="1354">
        <v>10.692061826017722</v>
      </c>
      <c r="AW45" s="1354">
        <v>10.708373365240409</v>
      </c>
      <c r="AX45" s="1529">
        <v>10.724926126489008</v>
      </c>
      <c r="AY45" s="1354">
        <v>10.741724374166193</v>
      </c>
      <c r="AZ45" s="1354">
        <v>10.758772463901389</v>
      </c>
      <c r="BA45" s="1354">
        <v>10.776074845036909</v>
      </c>
      <c r="BB45" s="1354">
        <v>10.793636063193754</v>
      </c>
      <c r="BC45" s="1365">
        <v>10.811460762920026</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10.661280145246305</v>
      </c>
      <c r="AT46" s="1354">
        <v>10.677709765904376</v>
      </c>
      <c r="AU46" s="1354">
        <v>10.711503989581427</v>
      </c>
      <c r="AV46" s="1354">
        <v>10.727771893665516</v>
      </c>
      <c r="AW46" s="1354">
        <v>10.744279490803027</v>
      </c>
      <c r="AX46" s="1529">
        <v>10.761031002600321</v>
      </c>
      <c r="AY46" s="1354">
        <v>10.778030740519405</v>
      </c>
      <c r="AZ46" s="1354">
        <v>10.7952831083158</v>
      </c>
      <c r="BA46" s="1354">
        <v>10.812792604554183</v>
      </c>
      <c r="BB46" s="1354">
        <v>10.830563825204665</v>
      </c>
      <c r="BC46" s="1365">
        <v>10.848601466322599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10.696496759025958</v>
      </c>
      <c r="AT47" s="1354">
        <v>10.713122425232369</v>
      </c>
      <c r="AU47" s="1354">
        <v>10.747331678791227</v>
      </c>
      <c r="AV47" s="1354">
        <v>10.763794936010829</v>
      </c>
      <c r="AW47" s="1354">
        <v>10.780500557347972</v>
      </c>
      <c r="AX47" s="1529">
        <v>10.797452810861632</v>
      </c>
      <c r="AY47" s="1354">
        <v>10.814656055514343</v>
      </c>
      <c r="AZ47" s="1354">
        <v>10.832114743639041</v>
      </c>
      <c r="BA47" s="1354">
        <v>10.849833423484423</v>
      </c>
      <c r="BB47" s="1354">
        <v>10.867816741841992</v>
      </c>
      <c r="BC47" s="1365">
        <v>10.886069446757526</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10.732021182355831</v>
      </c>
      <c r="AT48" s="1367">
        <v>10.748844842109051</v>
      </c>
      <c r="AU48" s="1367">
        <v>10.783472800561125</v>
      </c>
      <c r="AV48" s="1367">
        <v>10.800133368027007</v>
      </c>
      <c r="AW48" s="1367">
        <v>10.817038995308673</v>
      </c>
      <c r="AX48" s="1530">
        <v>10.834193997352262</v>
      </c>
      <c r="AY48" s="1367">
        <v>10.851602781065401</v>
      </c>
      <c r="AZ48" s="1367">
        <v>10.869269847813053</v>
      </c>
      <c r="BA48" s="1367">
        <v>10.88719979599305</v>
      </c>
      <c r="BB48" s="1367">
        <v>10.905397323694048</v>
      </c>
      <c r="BC48" s="1369">
        <v>10.923867231439012</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707</v>
      </c>
      <c r="AQ52" s="1380"/>
      <c r="AR52" s="1381"/>
      <c r="AS52" s="21"/>
      <c r="AT52" s="21"/>
      <c r="AU52" s="21"/>
      <c r="AV52" s="21"/>
      <c r="AW52" s="21"/>
      <c r="AX52" s="21"/>
      <c r="AY52" s="21"/>
      <c r="AZ52" s="21"/>
      <c r="BA52" s="21"/>
      <c r="BB52" s="21"/>
      <c r="BC52" s="171"/>
      <c r="BE52" s="36" t="s">
        <v>710</v>
      </c>
      <c r="BF52" s="21"/>
      <c r="BG52" s="21"/>
      <c r="BH52" s="21"/>
      <c r="BI52" s="21"/>
      <c r="BJ52" s="21"/>
      <c r="BK52" s="21"/>
      <c r="BL52" s="21"/>
      <c r="BM52" s="21"/>
      <c r="BN52" s="21"/>
      <c r="BO52" s="21"/>
      <c r="BP52" s="21"/>
      <c r="BQ52" s="21"/>
      <c r="BR52" s="171"/>
    </row>
    <row r="53" spans="42:70" x14ac:dyDescent="0.2">
      <c r="AP53" s="366"/>
      <c r="AQ53" s="156"/>
      <c r="AR53" s="156"/>
      <c r="AS53" s="1659" t="s">
        <v>693</v>
      </c>
      <c r="AT53" s="1659"/>
      <c r="AU53" s="1659"/>
      <c r="AV53" s="1659"/>
      <c r="AW53" s="1659"/>
      <c r="AX53" s="1659"/>
      <c r="AY53" s="1659"/>
      <c r="AZ53" s="1659"/>
      <c r="BA53" s="1659"/>
      <c r="BB53" s="1659"/>
      <c r="BC53" s="1660"/>
      <c r="BE53" s="366"/>
      <c r="BF53" s="156"/>
      <c r="BG53" s="156"/>
      <c r="BH53" s="1659" t="s">
        <v>693</v>
      </c>
      <c r="BI53" s="1659"/>
      <c r="BJ53" s="1659"/>
      <c r="BK53" s="1659"/>
      <c r="BL53" s="1659"/>
      <c r="BM53" s="1659"/>
      <c r="BN53" s="1659"/>
      <c r="BO53" s="1659"/>
      <c r="BP53" s="1659"/>
      <c r="BQ53" s="1659"/>
      <c r="BR53" s="1660"/>
    </row>
    <row r="54" spans="42:70" x14ac:dyDescent="0.2">
      <c r="AP54" s="22"/>
      <c r="AQ54" s="185"/>
      <c r="AR54" s="156"/>
      <c r="AS54" s="1661" t="s">
        <v>696</v>
      </c>
      <c r="AT54" s="1661"/>
      <c r="AU54" s="1661"/>
      <c r="AV54" s="1661"/>
      <c r="AW54" s="1661"/>
      <c r="AX54" s="1661"/>
      <c r="AY54" s="1661"/>
      <c r="AZ54" s="1661"/>
      <c r="BA54" s="1661"/>
      <c r="BB54" s="1661"/>
      <c r="BC54" s="1662"/>
      <c r="BE54" s="22"/>
      <c r="BF54" s="185"/>
      <c r="BG54" s="156"/>
      <c r="BH54" s="1661" t="s">
        <v>702</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-0.125</v>
      </c>
      <c r="AT55" s="1377">
        <f t="shared" si="17"/>
        <v>-0.1</v>
      </c>
      <c r="AU55" s="1377">
        <f t="shared" si="17"/>
        <v>-7.5000000000000011E-2</v>
      </c>
      <c r="AV55" s="1377">
        <f t="shared" si="17"/>
        <v>-0.05</v>
      </c>
      <c r="AW55" s="1377">
        <f>AX55-2.5%</f>
        <v>-2.5000000000000001E-2</v>
      </c>
      <c r="AX55" s="1528">
        <v>0</v>
      </c>
      <c r="AY55" s="1377">
        <f>AX55+2.5%</f>
        <v>2.5000000000000001E-2</v>
      </c>
      <c r="AZ55" s="1377">
        <f t="shared" ref="AZ55:BC55" si="18">AY55+2.5%</f>
        <v>0.05</v>
      </c>
      <c r="BA55" s="1377">
        <f t="shared" si="18"/>
        <v>7.5000000000000011E-2</v>
      </c>
      <c r="BB55" s="1377">
        <f t="shared" si="18"/>
        <v>0.1</v>
      </c>
      <c r="BC55" s="1378">
        <f t="shared" si="18"/>
        <v>0.125</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695</v>
      </c>
      <c r="AQ56" s="1710" t="s">
        <v>696</v>
      </c>
      <c r="AR56" s="1377">
        <f t="shared" ref="AR56:AR59" si="21">AR57-2.5%</f>
        <v>-0.125</v>
      </c>
      <c r="AS56" s="1354">
        <f t="dataTable" ref="AS56:BC66" dt2D="1" dtr="1" r1="AN36" r2="AN25" ca="1"/>
        <v>10.528114777030778</v>
      </c>
      <c r="AT56" s="1354">
        <v>10.535493351663748</v>
      </c>
      <c r="AU56" s="1354">
        <v>10.542943128455759</v>
      </c>
      <c r="AV56" s="1354">
        <v>10.550464993385328</v>
      </c>
      <c r="AW56" s="1354">
        <v>10.558059846448737</v>
      </c>
      <c r="AX56" s="1529">
        <v>10.565728601938369</v>
      </c>
      <c r="AY56" s="1354">
        <v>10.573472188727585</v>
      </c>
      <c r="AZ56" s="1354">
        <v>10.581291550562391</v>
      </c>
      <c r="BA56" s="1354">
        <v>10.589187646360221</v>
      </c>
      <c r="BB56" s="1354">
        <v>10.597161450515665</v>
      </c>
      <c r="BC56" s="1365">
        <v>10.605213953213788</v>
      </c>
      <c r="BE56" s="1665" t="s">
        <v>695</v>
      </c>
      <c r="BF56" s="1710" t="s">
        <v>702</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10.545029580345222</v>
      </c>
      <c r="AT57" s="1354">
        <v>10.552497706781878</v>
      </c>
      <c r="AU57" s="1354">
        <v>10.560037944933111</v>
      </c>
      <c r="AV57" s="1354">
        <v>10.567651193091844</v>
      </c>
      <c r="AW57" s="1354">
        <v>10.575338363782873</v>
      </c>
      <c r="AX57" s="1529">
        <v>10.583100384045782</v>
      </c>
      <c r="AY57" s="1354">
        <v>10.590938195724528</v>
      </c>
      <c r="AZ57" s="1354">
        <v>10.598852755763916</v>
      </c>
      <c r="BA57" s="1354">
        <v>10.606845036513265</v>
      </c>
      <c r="BB57" s="1354">
        <v>10.614916026037262</v>
      </c>
      <c r="BC57" s="1365">
        <v>10.623066728434443</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10.562047802576151</v>
      </c>
      <c r="AT58" s="1354">
        <v>10.569606089061935</v>
      </c>
      <c r="AU58" s="1354">
        <v>10.57723740354677</v>
      </c>
      <c r="AV58" s="1354">
        <v>10.584942656738846</v>
      </c>
      <c r="AW58" s="1354">
        <v>10.592722773794293</v>
      </c>
      <c r="AX58" s="1529">
        <v>10.60057869460463</v>
      </c>
      <c r="AY58" s="1354">
        <v>10.608511374091135</v>
      </c>
      <c r="AZ58" s="1354">
        <v>10.616521782506215</v>
      </c>
      <c r="BA58" s="1354">
        <v>10.624610905741948</v>
      </c>
      <c r="BB58" s="1354">
        <v>10.632779745646136</v>
      </c>
      <c r="BC58" s="1365">
        <v>10.641029320345954</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10.579169894560344</v>
      </c>
      <c r="AT59" s="1354">
        <v>10.586818952091516</v>
      </c>
      <c r="AU59" s="1354">
        <v>10.594541960663735</v>
      </c>
      <c r="AV59" s="1354">
        <v>10.602339843501746</v>
      </c>
      <c r="AW59" s="1354">
        <v>10.610213538496135</v>
      </c>
      <c r="AX59" s="1529">
        <v>10.618163998495518</v>
      </c>
      <c r="AY59" s="1354">
        <v>10.626192191605627</v>
      </c>
      <c r="AZ59" s="1354">
        <v>10.634299101495582</v>
      </c>
      <c r="BA59" s="1354">
        <v>10.642485727711559</v>
      </c>
      <c r="BB59" s="1354">
        <v>10.650753085997845</v>
      </c>
      <c r="BC59" s="1365">
        <v>10.659102208625905</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10.59639630859755</v>
      </c>
      <c r="AT60" s="1354">
        <v>10.604136750927738</v>
      </c>
      <c r="AU60" s="1354">
        <v>10.611952074127153</v>
      </c>
      <c r="AV60" s="1354">
        <v>10.619843214038683</v>
      </c>
      <c r="AW60" s="1354">
        <v>10.627811121390941</v>
      </c>
      <c r="AX60" s="1529">
        <v>10.635856762095106</v>
      </c>
      <c r="AY60" s="1354">
        <v>10.643981117548899</v>
      </c>
      <c r="AZ60" s="1354">
        <v>10.652185184947745</v>
      </c>
      <c r="BA60" s="1354">
        <v>10.660469977603496</v>
      </c>
      <c r="BB60" s="1354">
        <v>10.668836525270819</v>
      </c>
      <c r="BC60" s="1365">
        <v>10.677285874481433</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10.613727498453573</v>
      </c>
      <c r="AT61" s="1529">
        <v>10.621559942100387</v>
      </c>
      <c r="AU61" s="1529">
        <v>10.629468203259437</v>
      </c>
      <c r="AV61" s="1529">
        <v>10.637453230493728</v>
      </c>
      <c r="AW61" s="1529">
        <v>10.645515987473798</v>
      </c>
      <c r="AX61" s="1356">
        <v>10.653657453279301</v>
      </c>
      <c r="AY61" s="1529">
        <v>10.661878622707807</v>
      </c>
      <c r="AZ61" s="1529">
        <v>10.670180506591002</v>
      </c>
      <c r="BA61" s="1529">
        <v>10.678564132118517</v>
      </c>
      <c r="BB61" s="1529">
        <v>10.687030543169563</v>
      </c>
      <c r="BC61" s="1531">
        <v>10.695580800652612</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10.631163919363509</v>
      </c>
      <c r="AT62" s="1354">
        <v>10.639088983615153</v>
      </c>
      <c r="AU62" s="1354">
        <v>10.647090808865507</v>
      </c>
      <c r="AV62" s="1354">
        <v>10.655170356500079</v>
      </c>
      <c r="AW62" s="1354">
        <v>10.66332860323562</v>
      </c>
      <c r="AX62" s="1529">
        <v>10.671566541426492</v>
      </c>
      <c r="AY62" s="1354">
        <v>10.679885179378394</v>
      </c>
      <c r="AZ62" s="1354">
        <v>10.688285541669615</v>
      </c>
      <c r="BA62" s="1354">
        <v>10.696768669480052</v>
      </c>
      <c r="BB62" s="1354">
        <v>10.705335620928066</v>
      </c>
      <c r="BC62" s="1365">
        <v>10.713987471415694</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10.648706028034898</v>
      </c>
      <c r="AT63" s="1354">
        <v>10.656724334956746</v>
      </c>
      <c r="AU63" s="1354">
        <v>10.664820353235966</v>
      </c>
      <c r="AV63" s="1354">
        <v>10.672995057183305</v>
      </c>
      <c r="AW63" s="1354">
        <v>10.681249436666347</v>
      </c>
      <c r="AX63" s="1529">
        <v>10.689584497420789</v>
      </c>
      <c r="AY63" s="1354">
        <v>10.698001261369161</v>
      </c>
      <c r="AZ63" s="1354">
        <v>10.706500766947061</v>
      </c>
      <c r="BA63" s="1354">
        <v>10.71508406943749</v>
      </c>
      <c r="BB63" s="1354">
        <v>10.723752241313031</v>
      </c>
      <c r="BC63" s="1365">
        <v>10.732506372586506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10.666354282650849</v>
      </c>
      <c r="AT64" s="1354">
        <v>10.674466457092089</v>
      </c>
      <c r="AU64" s="1354">
        <v>10.682657300150289</v>
      </c>
      <c r="AV64" s="1354">
        <v>10.690927799164468</v>
      </c>
      <c r="AW64" s="1354">
        <v>10.6992789572581</v>
      </c>
      <c r="AX64" s="1529">
        <v>10.707711793655246</v>
      </c>
      <c r="AY64" s="1354">
        <v>10.71622734400426</v>
      </c>
      <c r="AZ64" s="1354">
        <v>10.724826660709228</v>
      </c>
      <c r="BA64" s="1354">
        <v>10.733510813269451</v>
      </c>
      <c r="BB64" s="1354">
        <v>10.742280888627183</v>
      </c>
      <c r="BC64" s="1365">
        <v>10.751137991523729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10.68410914287319</v>
      </c>
      <c r="AT65" s="1354">
        <v>10.692315812473494</v>
      </c>
      <c r="AU65" s="1354">
        <v>10.700602114879981</v>
      </c>
      <c r="AV65" s="1354">
        <v>10.708969050563407</v>
      </c>
      <c r="AW65" s="1354">
        <v>10.717417636008511</v>
      </c>
      <c r="AX65" s="1529">
        <v>10.725948904035109</v>
      </c>
      <c r="AY65" s="1354">
        <v>10.734563904126814</v>
      </c>
      <c r="AZ65" s="1354">
        <v>10.743263702767702</v>
      </c>
      <c r="BA65" s="1354">
        <v>10.752049383787066</v>
      </c>
      <c r="BB65" s="1354">
        <v>10.760922048712619</v>
      </c>
      <c r="BC65" s="1365">
        <v>10.769882817132208</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10.701971069845651</v>
      </c>
      <c r="AT66" s="1367">
        <v>10.710272865041803</v>
      </c>
      <c r="AU66" s="1367">
        <v>10.718655264191753</v>
      </c>
      <c r="AV66" s="1367">
        <v>10.727119281001826</v>
      </c>
      <c r="AW66" s="1367">
        <v>10.735665945423801</v>
      </c>
      <c r="AX66" s="1530">
        <v>10.744296303980999</v>
      </c>
      <c r="AY66" s="1367">
        <v>10.753011420102107</v>
      </c>
      <c r="AZ66" s="1367">
        <v>10.761812374463068</v>
      </c>
      <c r="BA66" s="1367">
        <v>10.770700265337243</v>
      </c>
      <c r="BB66" s="1367">
        <v>10.779676208954021</v>
      </c>
      <c r="BC66" s="1369">
        <v>10.788741339866279</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708</v>
      </c>
      <c r="AQ70" s="21"/>
      <c r="AR70" s="21"/>
      <c r="AS70" s="21"/>
      <c r="AT70" s="21"/>
      <c r="AU70" s="21"/>
      <c r="AV70" s="21"/>
      <c r="AW70" s="21"/>
      <c r="AX70" s="21"/>
      <c r="AY70" s="21"/>
      <c r="AZ70" s="21"/>
      <c r="BA70" s="21"/>
      <c r="BB70" s="21"/>
      <c r="BC70" s="171"/>
      <c r="BE70" s="36" t="s">
        <v>709</v>
      </c>
      <c r="BF70" s="21"/>
      <c r="BG70" s="21"/>
      <c r="BH70" s="21"/>
      <c r="BI70" s="21"/>
      <c r="BJ70" s="21"/>
      <c r="BK70" s="21"/>
      <c r="BL70" s="21"/>
      <c r="BM70" s="21"/>
      <c r="BN70" s="21"/>
      <c r="BO70" s="21"/>
      <c r="BP70" s="21"/>
      <c r="BQ70" s="21"/>
      <c r="BR70" s="171"/>
    </row>
    <row r="71" spans="42:70" x14ac:dyDescent="0.2">
      <c r="AP71" s="366"/>
      <c r="AQ71" s="156"/>
      <c r="AR71" s="156"/>
      <c r="AS71" s="1659" t="s">
        <v>693</v>
      </c>
      <c r="AT71" s="1659"/>
      <c r="AU71" s="1659"/>
      <c r="AV71" s="1659"/>
      <c r="AW71" s="1659"/>
      <c r="AX71" s="1659"/>
      <c r="AY71" s="1659"/>
      <c r="AZ71" s="1659"/>
      <c r="BA71" s="1659"/>
      <c r="BB71" s="1659"/>
      <c r="BC71" s="1660"/>
      <c r="BE71" s="366"/>
      <c r="BF71" s="156"/>
      <c r="BG71" s="156"/>
      <c r="BH71" s="1659" t="s">
        <v>693</v>
      </c>
      <c r="BI71" s="1659"/>
      <c r="BJ71" s="1659"/>
      <c r="BK71" s="1659"/>
      <c r="BL71" s="1659"/>
      <c r="BM71" s="1659"/>
      <c r="BN71" s="1659"/>
      <c r="BO71" s="1659"/>
      <c r="BP71" s="1659"/>
      <c r="BQ71" s="1659"/>
      <c r="BR71" s="1660"/>
    </row>
    <row r="72" spans="42:70" x14ac:dyDescent="0.2">
      <c r="AP72" s="22"/>
      <c r="AQ72" s="185"/>
      <c r="AR72" s="156"/>
      <c r="AS72" s="1661" t="s">
        <v>699</v>
      </c>
      <c r="AT72" s="1661"/>
      <c r="AU72" s="1661"/>
      <c r="AV72" s="1661"/>
      <c r="AW72" s="1661"/>
      <c r="AX72" s="1661"/>
      <c r="AY72" s="1661"/>
      <c r="AZ72" s="1661"/>
      <c r="BA72" s="1661"/>
      <c r="BB72" s="1661"/>
      <c r="BC72" s="1662"/>
      <c r="BE72" s="22"/>
      <c r="BF72" s="185"/>
      <c r="BG72" s="156"/>
      <c r="BH72" s="1661" t="s">
        <v>703</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695</v>
      </c>
      <c r="AQ74" s="1710" t="s">
        <v>699</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695</v>
      </c>
      <c r="BF74" s="1710" t="s">
        <v>703</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704</v>
      </c>
      <c r="BW92" s="21"/>
      <c r="BX92" s="21"/>
      <c r="BY92" s="21"/>
      <c r="BZ92" s="21"/>
      <c r="CA92" s="21"/>
      <c r="CB92" s="21"/>
      <c r="CC92" s="21"/>
      <c r="CD92" s="21"/>
      <c r="CE92" s="21"/>
      <c r="CF92" s="21"/>
      <c r="CG92" s="21"/>
      <c r="CH92" s="171"/>
    </row>
    <row r="93" spans="42:86" x14ac:dyDescent="0.2">
      <c r="BV93" s="366"/>
      <c r="BW93" s="156"/>
      <c r="BX93" s="1628" t="s">
        <v>692</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689</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705</v>
      </c>
      <c r="BW108" s="21"/>
      <c r="BX108" s="21"/>
      <c r="BY108" s="21"/>
      <c r="BZ108" s="21"/>
      <c r="CA108" s="21"/>
      <c r="CB108" s="21"/>
      <c r="CC108" s="21"/>
      <c r="CD108" s="21"/>
      <c r="CE108" s="21"/>
      <c r="CF108" s="21"/>
      <c r="CG108" s="21"/>
      <c r="CH108" s="21"/>
      <c r="CI108" s="171"/>
      <c r="CJ108" s="36" t="s">
        <v>706</v>
      </c>
      <c r="CK108" s="21"/>
      <c r="CL108" s="21"/>
      <c r="CM108" s="21"/>
      <c r="CN108" s="21"/>
      <c r="CO108" s="21"/>
      <c r="CP108" s="21"/>
      <c r="CQ108" s="21"/>
      <c r="CR108" s="21"/>
      <c r="CS108" s="21"/>
      <c r="CT108" s="21"/>
      <c r="CU108" s="21"/>
      <c r="CV108" s="21"/>
      <c r="CW108" s="171"/>
    </row>
    <row r="109" spans="74:101" x14ac:dyDescent="0.2">
      <c r="BV109" s="366"/>
      <c r="BW109" s="156"/>
      <c r="BX109" s="156"/>
      <c r="BY109" s="1659" t="s">
        <v>693</v>
      </c>
      <c r="BZ109" s="1659"/>
      <c r="CA109" s="1659"/>
      <c r="CB109" s="1659"/>
      <c r="CC109" s="1659"/>
      <c r="CD109" s="1659"/>
      <c r="CE109" s="1659"/>
      <c r="CF109" s="1659"/>
      <c r="CG109" s="1659"/>
      <c r="CH109" s="1659"/>
      <c r="CI109" s="1660"/>
      <c r="CJ109" s="366"/>
      <c r="CK109" s="156"/>
      <c r="CL109" s="156"/>
      <c r="CM109" s="1659" t="s">
        <v>693</v>
      </c>
      <c r="CN109" s="1659"/>
      <c r="CO109" s="1659"/>
      <c r="CP109" s="1659"/>
      <c r="CQ109" s="1659"/>
      <c r="CR109" s="1659"/>
      <c r="CS109" s="1659"/>
      <c r="CT109" s="1659"/>
      <c r="CU109" s="1659"/>
      <c r="CV109" s="1659"/>
      <c r="CW109" s="1660"/>
    </row>
    <row r="110" spans="74:101" x14ac:dyDescent="0.2">
      <c r="BV110" s="22"/>
      <c r="BW110" s="185"/>
      <c r="BX110" s="156"/>
      <c r="BY110" s="1661" t="s">
        <v>694</v>
      </c>
      <c r="BZ110" s="1661"/>
      <c r="CA110" s="1661"/>
      <c r="CB110" s="1661"/>
      <c r="CC110" s="1661"/>
      <c r="CD110" s="1661"/>
      <c r="CE110" s="1661"/>
      <c r="CF110" s="1661"/>
      <c r="CG110" s="1661"/>
      <c r="CH110" s="1661"/>
      <c r="CI110" s="1662"/>
      <c r="CJ110" s="22"/>
      <c r="CK110" s="185"/>
      <c r="CL110" s="156"/>
      <c r="CM110" s="1663" t="s">
        <v>701</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695</v>
      </c>
      <c r="BW112" s="1710" t="s">
        <v>694</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695</v>
      </c>
      <c r="CK112" s="1713" t="s">
        <v>701</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707</v>
      </c>
      <c r="BW126" s="1380"/>
      <c r="BX126" s="1381"/>
      <c r="BY126" s="21"/>
      <c r="BZ126" s="21"/>
      <c r="CA126" s="21"/>
      <c r="CB126" s="21"/>
      <c r="CC126" s="21"/>
      <c r="CD126" s="21"/>
      <c r="CE126" s="21"/>
      <c r="CF126" s="21"/>
      <c r="CG126" s="21"/>
      <c r="CH126" s="21"/>
      <c r="CI126" s="171"/>
      <c r="CJ126" s="36" t="s">
        <v>710</v>
      </c>
      <c r="CK126" s="21"/>
      <c r="CL126" s="21"/>
      <c r="CM126" s="21"/>
      <c r="CN126" s="21"/>
      <c r="CO126" s="21"/>
      <c r="CP126" s="21"/>
      <c r="CQ126" s="21"/>
      <c r="CR126" s="21"/>
      <c r="CS126" s="21"/>
      <c r="CT126" s="21"/>
      <c r="CU126" s="21"/>
      <c r="CV126" s="21"/>
      <c r="CW126" s="171"/>
    </row>
    <row r="127" spans="74:101" x14ac:dyDescent="0.2">
      <c r="BV127" s="366"/>
      <c r="BW127" s="156"/>
      <c r="BX127" s="156"/>
      <c r="BY127" s="1659" t="s">
        <v>693</v>
      </c>
      <c r="BZ127" s="1659"/>
      <c r="CA127" s="1659"/>
      <c r="CB127" s="1659"/>
      <c r="CC127" s="1659"/>
      <c r="CD127" s="1659"/>
      <c r="CE127" s="1659"/>
      <c r="CF127" s="1659"/>
      <c r="CG127" s="1659"/>
      <c r="CH127" s="1659"/>
      <c r="CI127" s="1660"/>
      <c r="CJ127" s="366"/>
      <c r="CK127" s="156"/>
      <c r="CL127" s="156"/>
      <c r="CM127" s="1659" t="s">
        <v>693</v>
      </c>
      <c r="CN127" s="1659"/>
      <c r="CO127" s="1659"/>
      <c r="CP127" s="1659"/>
      <c r="CQ127" s="1659"/>
      <c r="CR127" s="1659"/>
      <c r="CS127" s="1659"/>
      <c r="CT127" s="1659"/>
      <c r="CU127" s="1659"/>
      <c r="CV127" s="1659"/>
      <c r="CW127" s="1660"/>
    </row>
    <row r="128" spans="74:101" x14ac:dyDescent="0.2">
      <c r="BV128" s="22"/>
      <c r="BW128" s="185"/>
      <c r="BX128" s="156"/>
      <c r="BY128" s="1661" t="s">
        <v>696</v>
      </c>
      <c r="BZ128" s="1661"/>
      <c r="CA128" s="1661"/>
      <c r="CB128" s="1661"/>
      <c r="CC128" s="1661"/>
      <c r="CD128" s="1661"/>
      <c r="CE128" s="1661"/>
      <c r="CF128" s="1661"/>
      <c r="CG128" s="1661"/>
      <c r="CH128" s="1661"/>
      <c r="CI128" s="1662"/>
      <c r="CJ128" s="22"/>
      <c r="CK128" s="185"/>
      <c r="CL128" s="156"/>
      <c r="CM128" s="1661" t="s">
        <v>702</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695</v>
      </c>
      <c r="BW130" s="1710" t="s">
        <v>696</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695</v>
      </c>
      <c r="CK130" s="1710" t="s">
        <v>702</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708</v>
      </c>
      <c r="BW144" s="21"/>
      <c r="BX144" s="21"/>
      <c r="BY144" s="21"/>
      <c r="BZ144" s="21"/>
      <c r="CA144" s="21"/>
      <c r="CB144" s="21"/>
      <c r="CC144" s="21"/>
      <c r="CD144" s="21"/>
      <c r="CE144" s="21"/>
      <c r="CF144" s="21"/>
      <c r="CG144" s="21"/>
      <c r="CH144" s="21"/>
      <c r="CI144" s="171"/>
      <c r="CJ144" s="36" t="s">
        <v>709</v>
      </c>
      <c r="CK144" s="21"/>
      <c r="CL144" s="21"/>
      <c r="CM144" s="21"/>
      <c r="CN144" s="21"/>
      <c r="CO144" s="21"/>
      <c r="CP144" s="21"/>
      <c r="CQ144" s="21"/>
      <c r="CR144" s="21"/>
      <c r="CS144" s="21"/>
      <c r="CT144" s="21"/>
      <c r="CU144" s="21"/>
      <c r="CV144" s="21"/>
      <c r="CW144" s="171"/>
    </row>
    <row r="145" spans="74:101" x14ac:dyDescent="0.2">
      <c r="BV145" s="366"/>
      <c r="BW145" s="156"/>
      <c r="BX145" s="156"/>
      <c r="BY145" s="1659" t="s">
        <v>693</v>
      </c>
      <c r="BZ145" s="1659"/>
      <c r="CA145" s="1659"/>
      <c r="CB145" s="1659"/>
      <c r="CC145" s="1659"/>
      <c r="CD145" s="1659"/>
      <c r="CE145" s="1659"/>
      <c r="CF145" s="1659"/>
      <c r="CG145" s="1659"/>
      <c r="CH145" s="1659"/>
      <c r="CI145" s="1660"/>
      <c r="CJ145" s="366"/>
      <c r="CK145" s="156"/>
      <c r="CL145" s="156"/>
      <c r="CM145" s="1659" t="s">
        <v>693</v>
      </c>
      <c r="CN145" s="1659"/>
      <c r="CO145" s="1659"/>
      <c r="CP145" s="1659"/>
      <c r="CQ145" s="1659"/>
      <c r="CR145" s="1659"/>
      <c r="CS145" s="1659"/>
      <c r="CT145" s="1659"/>
      <c r="CU145" s="1659"/>
      <c r="CV145" s="1659"/>
      <c r="CW145" s="1660"/>
    </row>
    <row r="146" spans="74:101" x14ac:dyDescent="0.2">
      <c r="BV146" s="22"/>
      <c r="BW146" s="185"/>
      <c r="BX146" s="156"/>
      <c r="BY146" s="1661" t="s">
        <v>699</v>
      </c>
      <c r="BZ146" s="1661"/>
      <c r="CA146" s="1661"/>
      <c r="CB146" s="1661"/>
      <c r="CC146" s="1661"/>
      <c r="CD146" s="1661"/>
      <c r="CE146" s="1661"/>
      <c r="CF146" s="1661"/>
      <c r="CG146" s="1661"/>
      <c r="CH146" s="1661"/>
      <c r="CI146" s="1662"/>
      <c r="CJ146" s="22"/>
      <c r="CK146" s="185"/>
      <c r="CL146" s="156"/>
      <c r="CM146" s="1661" t="s">
        <v>703</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695</v>
      </c>
      <c r="BW148" s="1710" t="s">
        <v>699</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695</v>
      </c>
      <c r="CK148" s="1710" t="s">
        <v>703</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749</v>
      </c>
      <c r="E13" s="1739"/>
      <c r="F13" s="1739"/>
      <c r="G13" s="166"/>
      <c r="H13" s="1738"/>
    </row>
    <row r="14" spans="2:8" ht="24" x14ac:dyDescent="0.2">
      <c r="B14" s="265"/>
      <c r="C14" s="166"/>
      <c r="D14" s="1740"/>
      <c r="E14" s="1740"/>
      <c r="F14" s="1740"/>
      <c r="G14" s="166"/>
      <c r="H14" s="1738"/>
    </row>
    <row r="15" spans="2:8" ht="24" x14ac:dyDescent="0.3">
      <c r="B15" s="265"/>
      <c r="C15" s="166"/>
      <c r="D15" s="1741" t="s">
        <v>750</v>
      </c>
      <c r="E15" s="1742"/>
      <c r="F15" s="1741" t="s">
        <v>751</v>
      </c>
      <c r="G15" s="166"/>
      <c r="H15" s="1738"/>
    </row>
    <row r="16" spans="2:8" ht="5" customHeight="1" x14ac:dyDescent="0.2">
      <c r="B16" s="265"/>
      <c r="C16" s="166"/>
      <c r="D16" s="1743"/>
      <c r="E16" s="1743"/>
      <c r="F16" s="1744"/>
      <c r="G16" s="166"/>
      <c r="H16" s="1738"/>
    </row>
    <row r="17" spans="2:8" ht="24" x14ac:dyDescent="0.3">
      <c r="B17" s="265"/>
      <c r="C17" s="166"/>
      <c r="D17" s="1745" t="s">
        <v>752</v>
      </c>
      <c r="E17" s="1745"/>
      <c r="F17" s="1746" t="s">
        <v>753</v>
      </c>
      <c r="G17" s="166"/>
      <c r="H17" s="1738"/>
    </row>
    <row r="18" spans="2:8" ht="24" x14ac:dyDescent="0.3">
      <c r="B18" s="265"/>
      <c r="C18" s="166"/>
      <c r="D18" s="1746" t="s">
        <v>754</v>
      </c>
      <c r="E18" s="1746"/>
      <c r="F18" s="1746" t="s">
        <v>755</v>
      </c>
      <c r="G18" s="166"/>
      <c r="H18" s="1738"/>
    </row>
    <row r="19" spans="2:8" ht="24" x14ac:dyDescent="0.3">
      <c r="B19" s="265"/>
      <c r="C19" s="166"/>
      <c r="D19" s="1746" t="s">
        <v>756</v>
      </c>
      <c r="E19" s="1746"/>
      <c r="F19" s="1746" t="s">
        <v>757</v>
      </c>
      <c r="G19" s="166"/>
      <c r="H19" s="1738"/>
    </row>
    <row r="20" spans="2:8" ht="24" x14ac:dyDescent="0.3">
      <c r="B20" s="265"/>
      <c r="C20" s="166"/>
      <c r="D20" s="1746" t="s">
        <v>758</v>
      </c>
      <c r="E20" s="1746"/>
      <c r="F20" s="1746" t="s">
        <v>759</v>
      </c>
      <c r="G20" s="166"/>
      <c r="H20" s="1738"/>
    </row>
    <row r="21" spans="2:8" ht="24" x14ac:dyDescent="0.3">
      <c r="B21" s="265"/>
      <c r="C21" s="166"/>
      <c r="D21" s="1746" t="s">
        <v>760</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BQ118"/>
  <sheetViews>
    <sheetView showGridLines="0" zoomScale="55" zoomScaleNormal="55" zoomScalePageLayoutView="55" workbookViewId="0">
      <pane xSplit="1" ySplit="3" topLeftCell="AI16"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715</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695</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713</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695</v>
      </c>
      <c r="K22" s="1723"/>
      <c r="L22" s="1724"/>
      <c r="M22" s="1722" t="s">
        <v>693</v>
      </c>
      <c r="N22" s="1723"/>
      <c r="O22" s="1723"/>
      <c r="P22" s="1724"/>
      <c r="Q22" s="1722" t="s">
        <v>714</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712</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715</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693</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713</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712</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715</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714</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713</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712</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X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677</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678</v>
      </c>
      <c r="B10" s="1502">
        <f>B9+B3*B4+B5*B6+B7*B8</f>
        <v>6.4537537707466577E-2</v>
      </c>
      <c r="C10" s="1575"/>
    </row>
    <row r="11" spans="1:15" x14ac:dyDescent="0.2">
      <c r="A11" s="1321" t="s">
        <v>724</v>
      </c>
      <c r="B11" s="1503">
        <f>B9+B3*B4</f>
        <v>6.268115479453433E-2</v>
      </c>
      <c r="C11" s="1503"/>
    </row>
    <row r="12" spans="1:15" x14ac:dyDescent="0.2">
      <c r="A12" s="1321"/>
    </row>
    <row r="14" spans="1:15" ht="16" thickBot="1" x14ac:dyDescent="0.25"/>
    <row r="15" spans="1:15" x14ac:dyDescent="0.2">
      <c r="E15" s="1580" t="s">
        <v>737</v>
      </c>
      <c r="F15" s="1577"/>
      <c r="G15" s="1577"/>
      <c r="H15" s="1577"/>
      <c r="I15" s="1577"/>
      <c r="J15" s="1577"/>
      <c r="K15" s="1577"/>
      <c r="L15" s="1577"/>
      <c r="M15" s="1577"/>
      <c r="N15" s="1577"/>
      <c r="O15" s="1578"/>
    </row>
    <row r="16" spans="1:15" x14ac:dyDescent="0.2">
      <c r="E16" s="1579"/>
      <c r="F16" s="1576"/>
      <c r="G16" s="1671" t="s">
        <v>735</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736</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K21"/>
  <sheetViews>
    <sheetView showGridLines="0" workbookViewId="0"/>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606</v>
      </c>
      <c r="C3" s="1456" t="s">
        <v>607</v>
      </c>
      <c r="D3" s="1456" t="s">
        <v>608</v>
      </c>
      <c r="E3" s="1456" t="s">
        <v>609</v>
      </c>
      <c r="F3" s="1457" t="s">
        <v>610</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599</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626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627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628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53" t="s">
        <v>629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630</v>
      </c>
      <c r="B3" s="1732"/>
      <c r="C3" s="1732"/>
      <c r="D3" s="1732"/>
      <c r="E3" s="1732"/>
      <c r="F3" s="1733"/>
    </row>
    <row r="4" spans="1:6" x14ac:dyDescent="0.2">
      <c r="A4" s="1477" t="s">
        <v>631</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632</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633</v>
      </c>
      <c r="B6" s="1478" t="s">
        <v>634</v>
      </c>
      <c r="C6" s="1478" t="s">
        <v>634</v>
      </c>
      <c r="D6" s="1478" t="s">
        <v>634</v>
      </c>
      <c r="E6" s="1478" t="s">
        <v>634</v>
      </c>
      <c r="F6" s="1479" t="s">
        <v>634</v>
      </c>
    </row>
    <row r="7" spans="1:6" x14ac:dyDescent="0.2">
      <c r="A7" s="1477"/>
      <c r="B7" s="1458"/>
      <c r="C7" s="1458"/>
      <c r="D7" s="1458"/>
      <c r="E7" s="1458"/>
      <c r="F7" s="1450"/>
    </row>
    <row r="8" spans="1:6" x14ac:dyDescent="0.2">
      <c r="A8" s="1480" t="s">
        <v>635</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636</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637</v>
      </c>
      <c r="B10" s="1483" t="s">
        <v>634</v>
      </c>
      <c r="C10" s="1483" t="s">
        <v>634</v>
      </c>
      <c r="D10" s="1483" t="s">
        <v>634</v>
      </c>
      <c r="E10" s="1483" t="s">
        <v>634</v>
      </c>
      <c r="F10" s="1484" t="s">
        <v>634</v>
      </c>
    </row>
    <row r="11" spans="1:6" x14ac:dyDescent="0.2">
      <c r="A11" s="1477"/>
      <c r="B11" s="1458"/>
      <c r="C11" s="1458"/>
      <c r="D11" s="1458"/>
      <c r="E11" s="1458"/>
      <c r="F11" s="1450"/>
    </row>
    <row r="12" spans="1:6" x14ac:dyDescent="0.2">
      <c r="A12" s="1485" t="s">
        <v>638</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639</v>
      </c>
      <c r="B14" s="1732"/>
      <c r="C14" s="1732"/>
      <c r="D14" s="1732"/>
      <c r="E14" s="1732"/>
      <c r="F14" s="1733"/>
    </row>
    <row r="15" spans="1:6" x14ac:dyDescent="0.2">
      <c r="A15" s="1477" t="s">
        <v>640</v>
      </c>
      <c r="B15" s="1478">
        <f>2017-1983</f>
        <v>34</v>
      </c>
      <c r="C15" s="1478">
        <f>2017-1990</f>
        <v>27</v>
      </c>
      <c r="D15" s="1478">
        <f>2017-1960</f>
        <v>57</v>
      </c>
      <c r="E15" s="1478">
        <f>2017-1962</f>
        <v>55</v>
      </c>
      <c r="F15" s="1479">
        <f>2017-1982</f>
        <v>35</v>
      </c>
    </row>
    <row r="16" spans="1:6" x14ac:dyDescent="0.2">
      <c r="A16" s="1477" t="s">
        <v>641</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642</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716</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718</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719</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722</v>
      </c>
      <c r="K10" s="1450">
        <v>3</v>
      </c>
    </row>
    <row r="11" spans="1:11" ht="16" thickBot="1" x14ac:dyDescent="0.25">
      <c r="A11" s="1453" t="s">
        <v>721</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718</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719</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722</v>
      </c>
      <c r="K10" s="1450">
        <v>4</v>
      </c>
    </row>
    <row r="11" spans="1:11" ht="16" thickBot="1" x14ac:dyDescent="0.25">
      <c r="A11" s="1496" t="s">
        <v>723</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643</v>
      </c>
      <c r="C2" s="1321" t="s">
        <v>644</v>
      </c>
      <c r="E2" s="1321" t="s">
        <v>744</v>
      </c>
      <c r="G2" s="1321" t="s">
        <v>645</v>
      </c>
      <c r="I2" s="1321" t="s">
        <v>745</v>
      </c>
      <c r="M2" s="1321" t="s">
        <v>646</v>
      </c>
      <c r="Q2" s="1321" t="s">
        <v>647</v>
      </c>
      <c r="U2" s="1321" t="s">
        <v>746</v>
      </c>
      <c r="Y2" s="1321" t="s">
        <v>747</v>
      </c>
      <c r="AC2" s="1321" t="s">
        <v>748</v>
      </c>
      <c r="AG2" s="1321" t="s">
        <v>648</v>
      </c>
      <c r="AK2" s="1321" t="s">
        <v>649</v>
      </c>
      <c r="AN2" s="1321" t="s">
        <v>650</v>
      </c>
      <c r="AQ2" s="1321" t="s">
        <v>651</v>
      </c>
      <c r="AT2" s="1314"/>
      <c r="AU2" s="1321" t="s">
        <v>652</v>
      </c>
      <c r="AV2" s="1314"/>
      <c r="AW2" s="1314"/>
      <c r="AX2" s="1321" t="s">
        <v>653</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654</v>
      </c>
      <c r="B4" s="171">
        <f>IF('Income Taxes'!AU23="",'Unlevered Cost of Capital '!B10,'Income Taxes'!AU23)</f>
        <v>6.4537537707466577E-2</v>
      </c>
    </row>
    <row r="5" spans="1:42" ht="17" thickBot="1" x14ac:dyDescent="0.25">
      <c r="A5" s="23" t="s">
        <v>655</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656</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657</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658</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659</v>
      </c>
      <c r="B11" s="551">
        <f>SUM(I10:AP10)</f>
        <v>142784.11944049312</v>
      </c>
      <c r="H11" s="1329"/>
    </row>
    <row r="12" spans="1:42" x14ac:dyDescent="0.2">
      <c r="A12" s="22" t="s">
        <v>660</v>
      </c>
      <c r="B12" s="243">
        <f>(AP7-AO7)/AO7</f>
        <v>-2.5169844569557748E-2</v>
      </c>
      <c r="H12" s="15"/>
    </row>
    <row r="13" spans="1:42" x14ac:dyDescent="0.2">
      <c r="A13" s="22" t="s">
        <v>661</v>
      </c>
      <c r="B13" s="1389">
        <f>((1+B12)*AP7)/(B4-B12)</f>
        <v>121691.46198714737</v>
      </c>
    </row>
    <row r="14" spans="1:42" x14ac:dyDescent="0.2">
      <c r="A14" s="22" t="s">
        <v>657</v>
      </c>
      <c r="B14" s="172">
        <f>1/(1+B4)^AP8</f>
        <v>0.11926875217882636</v>
      </c>
    </row>
    <row r="15" spans="1:42" x14ac:dyDescent="0.2">
      <c r="A15" s="22" t="s">
        <v>662</v>
      </c>
      <c r="B15" s="551">
        <f>B14*B13</f>
        <v>14513.988822024148</v>
      </c>
    </row>
    <row r="16" spans="1:42" x14ac:dyDescent="0.2">
      <c r="A16" s="55" t="s">
        <v>663</v>
      </c>
      <c r="B16" s="1442">
        <f>B11+B15+'Balance Sheet '!G8</f>
        <v>265522.75826251728</v>
      </c>
    </row>
    <row r="17" spans="1:42" x14ac:dyDescent="0.2">
      <c r="A17" s="22"/>
      <c r="B17" s="172"/>
    </row>
    <row r="18" spans="1:42" x14ac:dyDescent="0.2">
      <c r="A18" s="22" t="s">
        <v>664</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660</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656</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657</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665</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666</v>
      </c>
      <c r="B23" s="551">
        <f>SUM(I22:AP22)</f>
        <v>3682.9086775317692</v>
      </c>
    </row>
    <row r="24" spans="1:42" x14ac:dyDescent="0.2">
      <c r="A24" s="22" t="s">
        <v>667</v>
      </c>
      <c r="B24" s="172">
        <f>((1+B19)*AP18)/(B5-B19)</f>
        <v>501.87535250726211</v>
      </c>
    </row>
    <row r="25" spans="1:42" x14ac:dyDescent="0.2">
      <c r="A25" s="22" t="s">
        <v>668</v>
      </c>
      <c r="B25" s="172">
        <f>1/(1+B5)^AP20</f>
        <v>0.1434093015077377</v>
      </c>
    </row>
    <row r="26" spans="1:42" x14ac:dyDescent="0.2">
      <c r="A26" s="55" t="s">
        <v>669</v>
      </c>
      <c r="B26" s="1443">
        <f>B24*B25</f>
        <v>71.973593747016096</v>
      </c>
    </row>
    <row r="27" spans="1:42" x14ac:dyDescent="0.2">
      <c r="A27" s="22"/>
      <c r="B27" s="172"/>
    </row>
    <row r="28" spans="1:42" x14ac:dyDescent="0.2">
      <c r="A28" s="22"/>
      <c r="B28" s="172"/>
    </row>
    <row r="29" spans="1:42" x14ac:dyDescent="0.2">
      <c r="A29" s="55" t="s">
        <v>670</v>
      </c>
      <c r="B29" s="1442">
        <f>B26+B16</f>
        <v>265594.73185626429</v>
      </c>
    </row>
    <row r="30" spans="1:42" x14ac:dyDescent="0.2">
      <c r="A30" s="219" t="s">
        <v>671</v>
      </c>
      <c r="B30" s="1389">
        <f>'Balance Sheet '!G26+'Balance Sheet '!G31</f>
        <v>87057</v>
      </c>
    </row>
    <row r="31" spans="1:42" x14ac:dyDescent="0.2">
      <c r="A31" s="219" t="s">
        <v>672</v>
      </c>
      <c r="B31" s="1389">
        <f>'Balance Sheet '!G37</f>
        <v>0</v>
      </c>
    </row>
    <row r="32" spans="1:42" x14ac:dyDescent="0.2">
      <c r="A32" s="219" t="s">
        <v>673</v>
      </c>
      <c r="B32" s="1389">
        <f>'Balance Sheet '!G9</f>
        <v>155806</v>
      </c>
    </row>
    <row r="33" spans="1:17" x14ac:dyDescent="0.2">
      <c r="A33" s="317" t="s">
        <v>674</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675</v>
      </c>
      <c r="B36" s="1446">
        <f>B33/B35</f>
        <v>10.653657453279301</v>
      </c>
    </row>
    <row r="37" spans="1:17" ht="17" thickBot="1" x14ac:dyDescent="0.25">
      <c r="A37" s="23" t="s">
        <v>676</v>
      </c>
      <c r="B37" s="247"/>
    </row>
    <row r="39" spans="1:17" ht="17" thickBot="1" x14ac:dyDescent="0.25"/>
    <row r="40" spans="1:17" x14ac:dyDescent="0.2">
      <c r="E40" s="36" t="s">
        <v>700</v>
      </c>
      <c r="F40" s="21"/>
      <c r="G40" s="21"/>
      <c r="H40" s="21"/>
      <c r="I40" s="21"/>
      <c r="J40" s="21"/>
      <c r="K40" s="21"/>
      <c r="L40" s="21"/>
      <c r="M40" s="21"/>
      <c r="N40" s="21"/>
      <c r="O40" s="21"/>
      <c r="P40" s="21"/>
      <c r="Q40" s="171"/>
    </row>
    <row r="41" spans="1:17" x14ac:dyDescent="0.2">
      <c r="E41" s="366"/>
      <c r="F41" s="156"/>
      <c r="G41" s="1653" t="s">
        <v>681</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682</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704</v>
      </c>
      <c r="C2" s="21"/>
      <c r="D2" s="21"/>
      <c r="E2" s="21"/>
      <c r="F2" s="21"/>
      <c r="G2" s="21"/>
      <c r="H2" s="21"/>
      <c r="I2" s="21"/>
      <c r="J2" s="21"/>
      <c r="K2" s="21"/>
      <c r="L2" s="21"/>
      <c r="M2" s="21"/>
      <c r="N2" s="171"/>
      <c r="T2" s="1565" t="s">
        <v>733</v>
      </c>
      <c r="U2" s="1566"/>
      <c r="V2" s="1566"/>
      <c r="W2" s="21"/>
      <c r="X2" s="21"/>
      <c r="Y2" s="21"/>
      <c r="Z2" s="21"/>
      <c r="AA2" s="21"/>
      <c r="AB2" s="21"/>
      <c r="AC2" s="21"/>
      <c r="AD2" s="21"/>
      <c r="AE2" s="171"/>
    </row>
    <row r="3" spans="1:48" ht="20.25" customHeight="1" x14ac:dyDescent="0.2">
      <c r="B3" s="366"/>
      <c r="C3" s="156"/>
      <c r="D3" s="1628" t="s">
        <v>692</v>
      </c>
      <c r="E3" s="1628"/>
      <c r="F3" s="1628"/>
      <c r="G3" s="1628"/>
      <c r="H3" s="1628"/>
      <c r="I3" s="1628"/>
      <c r="J3" s="1628"/>
      <c r="K3" s="1628"/>
      <c r="L3" s="1628"/>
      <c r="M3" s="1628"/>
      <c r="N3" s="1629"/>
      <c r="T3" s="366"/>
      <c r="U3" s="1563"/>
      <c r="V3" s="1627" t="s">
        <v>729</v>
      </c>
      <c r="W3" s="1628"/>
      <c r="X3" s="1628"/>
      <c r="Y3" s="1628"/>
      <c r="Z3" s="1628"/>
      <c r="AA3" s="1628"/>
      <c r="AB3" s="1628"/>
      <c r="AC3" s="1628"/>
      <c r="AD3" s="1628"/>
      <c r="AE3" s="1629"/>
      <c r="AG3" s="1682" t="s">
        <v>734</v>
      </c>
      <c r="AH3" s="1683"/>
      <c r="AI3" s="1683"/>
      <c r="AJ3" s="1684"/>
      <c r="AL3" s="1594" t="s">
        <v>737</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731</v>
      </c>
      <c r="W4" s="1631"/>
      <c r="X4" s="1631"/>
      <c r="Y4" s="1631"/>
      <c r="Z4" s="1631"/>
      <c r="AA4" s="1631"/>
      <c r="AB4" s="1631"/>
      <c r="AC4" s="1631"/>
      <c r="AD4" s="1631"/>
      <c r="AE4" s="1632"/>
      <c r="AG4" s="366"/>
      <c r="AH4" s="1677" t="s">
        <v>727</v>
      </c>
      <c r="AI4" s="1685" t="s">
        <v>711</v>
      </c>
      <c r="AJ4" s="1686"/>
      <c r="AL4" s="1579"/>
      <c r="AM4" s="1576"/>
      <c r="AN4" s="1671" t="s">
        <v>735</v>
      </c>
      <c r="AO4" s="1672"/>
      <c r="AP4" s="1672"/>
      <c r="AQ4" s="1672"/>
      <c r="AR4" s="1672"/>
      <c r="AS4" s="1672"/>
      <c r="AT4" s="1672"/>
      <c r="AU4" s="1672"/>
      <c r="AV4" s="1673"/>
    </row>
    <row r="5" spans="1:48" ht="15.75" customHeight="1" x14ac:dyDescent="0.2">
      <c r="B5" s="1657" t="s">
        <v>689</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728</v>
      </c>
      <c r="U5" s="1633" t="s">
        <v>731</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725</v>
      </c>
      <c r="AH6" s="1545">
        <f t="shared" ref="AH6:AH8" si="6">AH7-0.1%</f>
        <v>-3.9450000000000006E-3</v>
      </c>
      <c r="AI6" s="1689">
        <v>10.920535712346116</v>
      </c>
      <c r="AJ6" s="1690"/>
      <c r="AL6" s="1674" t="s">
        <v>736</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705</v>
      </c>
      <c r="C18" s="21"/>
      <c r="D18" s="21"/>
      <c r="E18" s="21"/>
      <c r="F18" s="21"/>
      <c r="G18" s="21"/>
      <c r="H18" s="21"/>
      <c r="I18" s="21"/>
      <c r="J18" s="21"/>
      <c r="K18" s="21"/>
      <c r="L18" s="21"/>
      <c r="M18" s="21"/>
      <c r="N18" s="21"/>
      <c r="O18" s="171"/>
      <c r="P18" s="36" t="s">
        <v>706</v>
      </c>
      <c r="Q18" s="21"/>
      <c r="R18" s="21"/>
      <c r="S18" s="21"/>
      <c r="T18" s="21"/>
      <c r="U18" s="21"/>
      <c r="V18" s="21"/>
      <c r="W18" s="21"/>
      <c r="X18" s="21"/>
      <c r="Y18" s="21"/>
      <c r="Z18" s="21"/>
      <c r="AA18" s="21"/>
      <c r="AB18" s="21"/>
      <c r="AC18" s="171"/>
      <c r="AF18" s="1435" t="s">
        <v>715</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693</v>
      </c>
      <c r="F19" s="1659"/>
      <c r="G19" s="1659"/>
      <c r="H19" s="1659"/>
      <c r="I19" s="1659"/>
      <c r="J19" s="1659"/>
      <c r="K19" s="1659"/>
      <c r="L19" s="1659"/>
      <c r="M19" s="1659"/>
      <c r="N19" s="1659"/>
      <c r="O19" s="1660"/>
      <c r="P19" s="366"/>
      <c r="Q19" s="156"/>
      <c r="R19" s="156"/>
      <c r="S19" s="1628" t="s">
        <v>693</v>
      </c>
      <c r="T19" s="1628"/>
      <c r="U19" s="1628"/>
      <c r="V19" s="1628"/>
      <c r="W19" s="1628"/>
      <c r="X19" s="1628"/>
      <c r="Y19" s="1628"/>
      <c r="Z19" s="1628"/>
      <c r="AA19" s="1628"/>
      <c r="AB19" s="1628"/>
      <c r="AC19" s="1629"/>
      <c r="AF19" s="1429"/>
      <c r="AG19" s="1425"/>
      <c r="AH19" s="1697" t="s">
        <v>741</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694</v>
      </c>
      <c r="F20" s="1661"/>
      <c r="G20" s="1661"/>
      <c r="H20" s="1661"/>
      <c r="I20" s="1661"/>
      <c r="J20" s="1661"/>
      <c r="K20" s="1661"/>
      <c r="L20" s="1661"/>
      <c r="M20" s="1661"/>
      <c r="N20" s="1661"/>
      <c r="O20" s="1662"/>
      <c r="P20" s="22"/>
      <c r="Q20" s="185"/>
      <c r="R20" s="156"/>
      <c r="S20" s="1663" t="s">
        <v>701</v>
      </c>
      <c r="T20" s="1663"/>
      <c r="U20" s="1663"/>
      <c r="V20" s="1663"/>
      <c r="W20" s="1663"/>
      <c r="X20" s="1663"/>
      <c r="Y20" s="1663"/>
      <c r="Z20" s="1663"/>
      <c r="AA20" s="1663"/>
      <c r="AB20" s="1663"/>
      <c r="AC20" s="1664"/>
      <c r="AF20" s="1429"/>
      <c r="AG20" s="1425"/>
      <c r="AH20" s="1699" t="s">
        <v>713</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695</v>
      </c>
      <c r="C22" s="1667" t="s">
        <v>694</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695</v>
      </c>
      <c r="Q22" s="1669" t="s">
        <v>701</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712</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707</v>
      </c>
      <c r="C35" s="1380"/>
      <c r="D35" s="1381"/>
      <c r="E35" s="21"/>
      <c r="F35" s="21"/>
      <c r="G35" s="21"/>
      <c r="H35" s="21"/>
      <c r="I35" s="21"/>
      <c r="J35" s="21"/>
      <c r="K35" s="21"/>
      <c r="L35" s="21"/>
      <c r="M35" s="21"/>
      <c r="N35" s="21"/>
      <c r="O35" s="171"/>
      <c r="P35" s="36" t="s">
        <v>710</v>
      </c>
      <c r="Q35" s="21"/>
      <c r="R35" s="21"/>
      <c r="S35" s="21"/>
      <c r="T35" s="21"/>
      <c r="U35" s="21"/>
      <c r="V35" s="21"/>
      <c r="W35" s="21"/>
      <c r="X35" s="21"/>
      <c r="Y35" s="21"/>
      <c r="Z35" s="21"/>
      <c r="AA35" s="21"/>
      <c r="AB35" s="21"/>
      <c r="AC35" s="171"/>
      <c r="AF35" s="1435" t="s">
        <v>715</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693</v>
      </c>
      <c r="F36" s="1659"/>
      <c r="G36" s="1659"/>
      <c r="H36" s="1659"/>
      <c r="I36" s="1659"/>
      <c r="J36" s="1659"/>
      <c r="K36" s="1659"/>
      <c r="L36" s="1659"/>
      <c r="M36" s="1659"/>
      <c r="N36" s="1659"/>
      <c r="O36" s="1660"/>
      <c r="P36" s="366"/>
      <c r="Q36" s="156"/>
      <c r="R36" s="156"/>
      <c r="S36" s="1628" t="s">
        <v>693</v>
      </c>
      <c r="T36" s="1628"/>
      <c r="U36" s="1628"/>
      <c r="V36" s="1628"/>
      <c r="W36" s="1628"/>
      <c r="X36" s="1628"/>
      <c r="Y36" s="1628"/>
      <c r="Z36" s="1628"/>
      <c r="AA36" s="1628"/>
      <c r="AB36" s="1628"/>
      <c r="AC36" s="1629"/>
      <c r="AF36" s="1429"/>
      <c r="AG36" s="1425"/>
      <c r="AH36" s="1697" t="s">
        <v>742</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696</v>
      </c>
      <c r="F37" s="1661"/>
      <c r="G37" s="1661"/>
      <c r="H37" s="1661"/>
      <c r="I37" s="1661"/>
      <c r="J37" s="1661"/>
      <c r="K37" s="1661"/>
      <c r="L37" s="1661"/>
      <c r="M37" s="1661"/>
      <c r="N37" s="1661"/>
      <c r="O37" s="1662"/>
      <c r="P37" s="22"/>
      <c r="Q37" s="185"/>
      <c r="R37" s="156"/>
      <c r="S37" s="1663" t="s">
        <v>702</v>
      </c>
      <c r="T37" s="1663"/>
      <c r="U37" s="1663"/>
      <c r="V37" s="1663"/>
      <c r="W37" s="1663"/>
      <c r="X37" s="1663"/>
      <c r="Y37" s="1663"/>
      <c r="Z37" s="1663"/>
      <c r="AA37" s="1663"/>
      <c r="AB37" s="1663"/>
      <c r="AC37" s="1664"/>
      <c r="AF37" s="1429"/>
      <c r="AG37" s="1425"/>
      <c r="AH37" s="1699" t="s">
        <v>713</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695</v>
      </c>
      <c r="C39" s="1667" t="s">
        <v>696</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695</v>
      </c>
      <c r="Q39" s="1669" t="s">
        <v>702</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712</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708</v>
      </c>
      <c r="C52" s="21"/>
      <c r="D52" s="21"/>
      <c r="E52" s="21"/>
      <c r="F52" s="21"/>
      <c r="G52" s="21"/>
      <c r="H52" s="21"/>
      <c r="I52" s="21"/>
      <c r="J52" s="21"/>
      <c r="K52" s="21"/>
      <c r="L52" s="21"/>
      <c r="M52" s="21"/>
      <c r="N52" s="21"/>
      <c r="O52" s="171"/>
      <c r="P52" s="36" t="s">
        <v>709</v>
      </c>
      <c r="Q52" s="21"/>
      <c r="R52" s="21"/>
      <c r="S52" s="21"/>
      <c r="T52" s="21"/>
      <c r="U52" s="21"/>
      <c r="V52" s="21"/>
      <c r="W52" s="21"/>
      <c r="X52" s="21"/>
      <c r="Y52" s="21"/>
      <c r="Z52" s="21"/>
      <c r="AA52" s="21"/>
      <c r="AB52" s="21"/>
      <c r="AC52" s="171"/>
      <c r="AF52" s="1435" t="s">
        <v>715</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693</v>
      </c>
      <c r="F53" s="1659"/>
      <c r="G53" s="1659"/>
      <c r="H53" s="1659"/>
      <c r="I53" s="1659"/>
      <c r="J53" s="1659"/>
      <c r="K53" s="1659"/>
      <c r="L53" s="1659"/>
      <c r="M53" s="1659"/>
      <c r="N53" s="1659"/>
      <c r="O53" s="1660"/>
      <c r="P53" s="366"/>
      <c r="Q53" s="156"/>
      <c r="R53" s="156"/>
      <c r="S53" s="1628" t="s">
        <v>693</v>
      </c>
      <c r="T53" s="1628"/>
      <c r="U53" s="1628"/>
      <c r="V53" s="1628"/>
      <c r="W53" s="1628"/>
      <c r="X53" s="1628"/>
      <c r="Y53" s="1628"/>
      <c r="Z53" s="1628"/>
      <c r="AA53" s="1628"/>
      <c r="AB53" s="1628"/>
      <c r="AC53" s="1629"/>
      <c r="AF53" s="1429"/>
      <c r="AG53" s="1425"/>
      <c r="AH53" s="1697" t="s">
        <v>743</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699</v>
      </c>
      <c r="F54" s="1661"/>
      <c r="G54" s="1661"/>
      <c r="H54" s="1661"/>
      <c r="I54" s="1661"/>
      <c r="J54" s="1661"/>
      <c r="K54" s="1661"/>
      <c r="L54" s="1661"/>
      <c r="M54" s="1661"/>
      <c r="N54" s="1661"/>
      <c r="O54" s="1662"/>
      <c r="P54" s="22"/>
      <c r="Q54" s="185"/>
      <c r="R54" s="156"/>
      <c r="S54" s="1663" t="s">
        <v>703</v>
      </c>
      <c r="T54" s="1663"/>
      <c r="U54" s="1663"/>
      <c r="V54" s="1663"/>
      <c r="W54" s="1663"/>
      <c r="X54" s="1663"/>
      <c r="Y54" s="1663"/>
      <c r="Z54" s="1663"/>
      <c r="AA54" s="1663"/>
      <c r="AB54" s="1663"/>
      <c r="AC54" s="1664"/>
      <c r="AF54" s="1429"/>
      <c r="AG54" s="1425"/>
      <c r="AH54" s="1699" t="s">
        <v>713</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695</v>
      </c>
      <c r="C56" s="1667" t="s">
        <v>699</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695</v>
      </c>
      <c r="Q56" s="1669" t="s">
        <v>703</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712</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700</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681</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682</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738</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APV Valuation</vt:lpstr>
      <vt:lpstr>Sensitivity</vt:lpstr>
      <vt:lpstr>Reasonability Check </vt:lpstr>
      <vt:lpstr>Retained Earnings Schedule</vt:lpstr>
      <vt:lpstr>Revenue Schedule</vt:lpstr>
      <vt:lpstr>Revenue Sensitivity</vt:lpstr>
      <vt:lpstr>WSO Cover Page</vt:lpstr>
      <vt:lpstr>Fixed Asset Schedule</vt:lpstr>
      <vt:lpstr>Income Taxes</vt:lpstr>
      <vt:lpstr>Regional Data for Income Taxes</vt:lpstr>
      <vt:lpstr>NOL Schedule Levered</vt:lpstr>
      <vt:lpstr>NOL Schedule Unlevered</vt:lpstr>
      <vt:lpstr>Acquisition Schedule</vt:lpstr>
      <vt:lpstr>Intangibles Schedule</vt:lpstr>
      <vt:lpstr>Obsolete inventory reserve</vt:lpstr>
      <vt:lpstr>R&amp;D Schedule </vt:lpstr>
      <vt:lpstr>R&amp;D Capitalization </vt:lpstr>
      <vt:lpstr>Debt Schedule</vt:lpstr>
      <vt:lpstr>Unlevered Cost of Capital </vt:lpstr>
      <vt:lpstr>Costs of Debt</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2018-10-22T05:46:57Z</dcterms:modified>
</cp:coreProperties>
</file>