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350" activeTab="0"/>
  </bookViews>
  <sheets>
    <sheet name="Disaggregating PE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<sst xmlns="http://schemas.openxmlformats.org/spreadsheetml/2006/main" count="82" uniqueCount="27">
  <si>
    <t>Growth rate</t>
  </si>
  <si>
    <t>WACC</t>
  </si>
  <si>
    <t>ROIC</t>
  </si>
  <si>
    <t>Year</t>
  </si>
  <si>
    <t>TV</t>
  </si>
  <si>
    <t>FCF</t>
  </si>
  <si>
    <t>NOPAT</t>
  </si>
  <si>
    <t>Reinvesment</t>
  </si>
  <si>
    <t>Discount factor</t>
  </si>
  <si>
    <t>PV of cash flow</t>
  </si>
  <si>
    <t>P/E</t>
  </si>
  <si>
    <t>Value from current performance with no growth</t>
  </si>
  <si>
    <t>ROIC premium</t>
  </si>
  <si>
    <t>Value of expected growth</t>
  </si>
  <si>
    <t>Total value</t>
  </si>
  <si>
    <t>EV</t>
  </si>
  <si>
    <t>P/E (given 0 net debt)</t>
  </si>
  <si>
    <t>P/E = (1 - g / ROIC) / (WACC - g)</t>
  </si>
  <si>
    <t>Consumer goods manufacturer</t>
  </si>
  <si>
    <t>Fast-growing retailer</t>
  </si>
  <si>
    <t>Implied growth</t>
  </si>
  <si>
    <t>Check</t>
  </si>
  <si>
    <t>Working out exhibit 3</t>
  </si>
  <si>
    <t>Working out exhibit 1</t>
  </si>
  <si>
    <t>Normalised LT growth rate</t>
  </si>
  <si>
    <t>Value if growth = normalised growth rate throughout</t>
  </si>
  <si>
    <t>P/E (assuming 0 net debt)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</si>
</sst>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_);\(0.0%\);0.0%_);@_)"/>
    <numFmt numFmtId="165" formatCode="#,##0.0_);\(#,##0.0\);#,##0.0_);@_)"/>
    <numFmt numFmtId="166" formatCode="#,##0.00_);\(#,##0.00\);#,##0.00_);@_)"/>
    <numFmt numFmtId="167" formatCode="#,##0_);\(#,##0\);#,##0_);@_)"/>
    <numFmt numFmtId="168" formatCode="0%_);\(0%\);0%_);@_)"/>
    <numFmt numFmtId="169" formatCode="#,##0.000_);\(#,##0.000\);#,##0.000_);@_)"/>
    <numFmt numFmtId="170" formatCode="#,##0.0000_);\(#,##0.0000\);#,##0.0000_);@_)"/>
    <numFmt numFmtId="171" formatCode="#,##0.00000_);\(#,##0.00000\);#,##0.00000_);@_)"/>
    <numFmt numFmtId="172" formatCode="#,##0.000000_);\(#,##0.000000\);#,##0.000000_);@_)"/>
    <numFmt numFmtId="173" formatCode="0.0"/>
    <numFmt numFmtId="174" formatCode="0.00%_);\(0.00%\);0.00%_);@_)"/>
    <numFmt numFmtId="175" formatCode="0.0%"/>
    <numFmt numFmtId="176" formatCode="0.0\x_);\(0.0\x\);0.0\x_);@_)"/>
    <numFmt numFmtId="177" formatCode="0.00\x_);\(0.00\x\);0.00\x_);@_)"/>
    <numFmt numFmtId="178" formatCode="0\x_);\(0\x\);0\x_);@_)"/>
    <numFmt numFmtId="179" formatCode="0.000%_);\(0.000%\);0.000%_);@_)"/>
    <numFmt numFmtId="180" formatCode="0.000\x_);\(0.000\x\);0.000\x_);@_)"/>
    <numFmt numFmtId="181" formatCode="0.0000\x_);\(0.0000\x\);0.0000\x_);@_)"/>
    <numFmt numFmtId="182" formatCode="General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u val="singleAccounting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 val="singleAccounting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7" fontId="0" fillId="33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7" fontId="0" fillId="33" borderId="10" xfId="0" applyNumberFormat="1" applyFill="1" applyBorder="1" applyAlignment="1">
      <alignment horizontal="right"/>
    </xf>
    <xf numFmtId="165" fontId="3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19" fillId="0" borderId="0" xfId="0" applyNumberFormat="1" applyFont="1" applyAlignment="1">
      <alignment/>
    </xf>
    <xf numFmtId="0" fontId="37" fillId="2" borderId="10" xfId="0" applyFont="1" applyFill="1" applyBorder="1" applyAlignment="1">
      <alignment horizontal="left"/>
    </xf>
    <xf numFmtId="167" fontId="37" fillId="2" borderId="10" xfId="0" applyNumberFormat="1" applyFont="1" applyFill="1" applyBorder="1" applyAlignment="1">
      <alignment/>
    </xf>
    <xf numFmtId="175" fontId="37" fillId="2" borderId="1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9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67" fontId="39" fillId="0" borderId="0" xfId="0" applyNumberFormat="1" applyFont="1" applyAlignment="1">
      <alignment horizontal="right"/>
    </xf>
    <xf numFmtId="0" fontId="41" fillId="0" borderId="0" xfId="0" applyFont="1" applyFill="1" applyBorder="1" applyAlignment="1">
      <alignment horizontal="left" indent="1"/>
    </xf>
    <xf numFmtId="176" fontId="41" fillId="0" borderId="0" xfId="0" applyNumberFormat="1" applyFont="1" applyAlignment="1">
      <alignment/>
    </xf>
    <xf numFmtId="182" fontId="0" fillId="33" borderId="10" xfId="0" applyNumberFormat="1" applyFill="1" applyBorder="1" applyAlignment="1">
      <alignment/>
    </xf>
    <xf numFmtId="164" fontId="39" fillId="0" borderId="10" xfId="0" applyNumberFormat="1" applyFont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42" fillId="34" borderId="0" xfId="0" applyFont="1" applyFill="1" applyBorder="1" applyAlignment="1" applyProtection="1">
      <alignment horizontal="left"/>
      <protection/>
    </xf>
    <xf numFmtId="0" fontId="42" fillId="34" borderId="0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26" fillId="35" borderId="0" xfId="0" applyNumberFormat="1" applyFont="1" applyFill="1" applyAlignment="1" applyProtection="1">
      <alignment/>
      <protection/>
    </xf>
    <xf numFmtId="0" fontId="26" fillId="35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44.57421875" style="0" bestFit="1" customWidth="1"/>
    <col min="4" max="4" width="26.8515625" style="0" customWidth="1"/>
    <col min="5" max="5" width="18.00390625" style="0" bestFit="1" customWidth="1"/>
    <col min="6" max="6" width="10.140625" style="0" bestFit="1" customWidth="1"/>
  </cols>
  <sheetData>
    <row r="1" spans="1:19" ht="12.75">
      <c r="A1" s="30"/>
      <c r="B1" s="30"/>
      <c r="C1" s="30"/>
      <c r="D1" s="30"/>
      <c r="E1" s="31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0.25">
      <c r="A2" s="30"/>
      <c r="B2" s="30"/>
      <c r="C2" s="32" t="str">
        <f ca="1">MID(CELL("filename",C2),FIND("]",CELL("filename",C2))+1,255)</f>
        <v>Disaggregating PE</v>
      </c>
      <c r="D2" s="30"/>
      <c r="E2" s="31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>
      <c r="A3" s="35"/>
      <c r="B3" s="35"/>
      <c r="C3" s="35"/>
      <c r="D3" s="35"/>
      <c r="E3" s="36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2"/>
      <c r="B4" s="12"/>
      <c r="C4" s="12"/>
      <c r="D4" s="12"/>
      <c r="E4" s="13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>
      <c r="A5" s="12"/>
      <c r="B5" s="37" t="s">
        <v>22</v>
      </c>
      <c r="C5" s="37"/>
      <c r="D5" s="37"/>
      <c r="E5" s="38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ht="4.5" customHeight="1">
      <c r="A6" s="14"/>
    </row>
    <row r="7" ht="12.75">
      <c r="C7" t="s">
        <v>17</v>
      </c>
    </row>
    <row r="8" spans="3:5" ht="12.75">
      <c r="C8" s="5"/>
      <c r="D8" s="5" t="s">
        <v>18</v>
      </c>
      <c r="E8" s="5" t="s">
        <v>19</v>
      </c>
    </row>
    <row r="9" spans="3:5" ht="12.75">
      <c r="C9" t="s">
        <v>10</v>
      </c>
      <c r="D9" s="22">
        <v>20</v>
      </c>
      <c r="E9" s="22">
        <v>20</v>
      </c>
    </row>
    <row r="10" spans="3:5" ht="12.75">
      <c r="C10" t="s">
        <v>2</v>
      </c>
      <c r="D10" s="7">
        <v>0.38</v>
      </c>
      <c r="E10" s="7">
        <v>0.12</v>
      </c>
    </row>
    <row r="11" spans="3:5" ht="12.75">
      <c r="C11" t="s">
        <v>1</v>
      </c>
      <c r="D11" s="17">
        <f>(1-D12/D10+D9*D12)/D9</f>
        <v>0.09428947368421052</v>
      </c>
      <c r="E11" s="17">
        <f>(1-E12/E10+E9*E12)/E9</f>
        <v>0.10541666666666667</v>
      </c>
    </row>
    <row r="12" spans="3:5" ht="12.75">
      <c r="C12" s="4" t="s">
        <v>20</v>
      </c>
      <c r="D12" s="29">
        <v>0.051</v>
      </c>
      <c r="E12" s="29">
        <v>0.095</v>
      </c>
    </row>
    <row r="13" spans="3:5" ht="12.75">
      <c r="C13" s="26" t="s">
        <v>21</v>
      </c>
      <c r="D13" s="27">
        <f>(1-D12/D10)/(D11-D12)</f>
        <v>20.000000000000004</v>
      </c>
      <c r="E13" s="27">
        <f>(1-E12/E10)/(E11-E12)</f>
        <v>19.999999999999986</v>
      </c>
    </row>
    <row r="14" spans="4:5" ht="12.75">
      <c r="D14" s="21"/>
      <c r="E14" s="21"/>
    </row>
    <row r="15" spans="3:19" ht="12.75">
      <c r="C15" s="5" t="s">
        <v>18</v>
      </c>
      <c r="D15" s="28">
        <v>2004</v>
      </c>
      <c r="E15" s="28">
        <f>D15+1</f>
        <v>2005</v>
      </c>
      <c r="F15" s="28">
        <f>E15+1</f>
        <v>2006</v>
      </c>
      <c r="G15" s="28">
        <f aca="true" t="shared" si="0" ref="G15:Q15">F15+1</f>
        <v>2007</v>
      </c>
      <c r="H15" s="28">
        <f t="shared" si="0"/>
        <v>2008</v>
      </c>
      <c r="I15" s="28">
        <f t="shared" si="0"/>
        <v>2009</v>
      </c>
      <c r="J15" s="28">
        <f t="shared" si="0"/>
        <v>2010</v>
      </c>
      <c r="K15" s="28">
        <f t="shared" si="0"/>
        <v>2011</v>
      </c>
      <c r="L15" s="28">
        <f t="shared" si="0"/>
        <v>2012</v>
      </c>
      <c r="M15" s="28">
        <f t="shared" si="0"/>
        <v>2013</v>
      </c>
      <c r="N15" s="28">
        <f t="shared" si="0"/>
        <v>2014</v>
      </c>
      <c r="O15" s="28">
        <f t="shared" si="0"/>
        <v>2015</v>
      </c>
      <c r="P15" s="28">
        <f t="shared" si="0"/>
        <v>2016</v>
      </c>
      <c r="Q15" s="28">
        <f t="shared" si="0"/>
        <v>2017</v>
      </c>
      <c r="R15" s="28">
        <f>Q15+1</f>
        <v>2018</v>
      </c>
      <c r="S15" s="8" t="s">
        <v>4</v>
      </c>
    </row>
    <row r="16" spans="3:20" ht="12.75">
      <c r="C16" t="s">
        <v>6</v>
      </c>
      <c r="D16" s="25">
        <v>100</v>
      </c>
      <c r="E16" s="2">
        <f>D16*(1+E17)</f>
        <v>105.1</v>
      </c>
      <c r="F16" s="2">
        <f>E16*(1+F17)</f>
        <v>110.46009999999998</v>
      </c>
      <c r="G16" s="2">
        <f>F16*(1+G17)</f>
        <v>116.09356509999998</v>
      </c>
      <c r="H16" s="2">
        <f>G16*(1+H17)</f>
        <v>122.01433692009996</v>
      </c>
      <c r="I16" s="2">
        <f>H16*(1+I17)</f>
        <v>128.23706810302505</v>
      </c>
      <c r="J16" s="2">
        <f>I16*(1+J17)</f>
        <v>134.77715857627933</v>
      </c>
      <c r="K16" s="2">
        <f>J16*(1+K17)</f>
        <v>141.65079366366956</v>
      </c>
      <c r="L16" s="2">
        <f>K16*(1+L17)</f>
        <v>148.8749841405167</v>
      </c>
      <c r="M16" s="2">
        <f>L16*(1+M17)</f>
        <v>156.46760833168304</v>
      </c>
      <c r="N16" s="2">
        <f>M16*(1+N17)</f>
        <v>164.44745635659888</v>
      </c>
      <c r="O16" s="2">
        <f>N16*(1+O17)</f>
        <v>172.8342766307854</v>
      </c>
      <c r="P16" s="2">
        <f>O16*(1+P17)</f>
        <v>181.64882473895545</v>
      </c>
      <c r="Q16" s="2">
        <f>P16*(1+Q17)</f>
        <v>190.91291480064217</v>
      </c>
      <c r="R16" s="2">
        <f>Q16*(1+R17)</f>
        <v>200.64947345547492</v>
      </c>
      <c r="S16" s="2">
        <f>(R16*(1+S17))/(S21-S17)</f>
        <v>4871.452079553044</v>
      </c>
      <c r="T16" s="2"/>
    </row>
    <row r="17" spans="3:20" ht="12.75">
      <c r="C17" s="3" t="s">
        <v>0</v>
      </c>
      <c r="D17" s="17">
        <f>D12</f>
        <v>0.051</v>
      </c>
      <c r="E17" s="17">
        <f>D17</f>
        <v>0.051</v>
      </c>
      <c r="F17" s="17">
        <f aca="true" t="shared" si="1" ref="F17:L17">E17</f>
        <v>0.051</v>
      </c>
      <c r="G17" s="17">
        <f t="shared" si="1"/>
        <v>0.051</v>
      </c>
      <c r="H17" s="17">
        <f t="shared" si="1"/>
        <v>0.051</v>
      </c>
      <c r="I17" s="17">
        <f t="shared" si="1"/>
        <v>0.051</v>
      </c>
      <c r="J17" s="17">
        <f t="shared" si="1"/>
        <v>0.051</v>
      </c>
      <c r="K17" s="17">
        <f t="shared" si="1"/>
        <v>0.051</v>
      </c>
      <c r="L17" s="17">
        <f t="shared" si="1"/>
        <v>0.051</v>
      </c>
      <c r="M17" s="17">
        <f>L17</f>
        <v>0.051</v>
      </c>
      <c r="N17" s="17">
        <f>M17</f>
        <v>0.051</v>
      </c>
      <c r="O17" s="17">
        <f>N17</f>
        <v>0.051</v>
      </c>
      <c r="P17" s="17">
        <f>O17</f>
        <v>0.051</v>
      </c>
      <c r="Q17" s="17">
        <f>P17</f>
        <v>0.051</v>
      </c>
      <c r="R17" s="17">
        <f>Q17</f>
        <v>0.051</v>
      </c>
      <c r="S17" s="17">
        <f>R17</f>
        <v>0.051</v>
      </c>
      <c r="T17" s="17"/>
    </row>
    <row r="18" spans="3:20" ht="12.75">
      <c r="C18" s="3" t="s">
        <v>2</v>
      </c>
      <c r="D18" s="17">
        <f>D10</f>
        <v>0.38</v>
      </c>
      <c r="E18" s="17">
        <f>D18</f>
        <v>0.38</v>
      </c>
      <c r="F18" s="17">
        <f aca="true" t="shared" si="2" ref="F18:S18">E18</f>
        <v>0.38</v>
      </c>
      <c r="G18" s="17">
        <f t="shared" si="2"/>
        <v>0.38</v>
      </c>
      <c r="H18" s="17">
        <f t="shared" si="2"/>
        <v>0.38</v>
      </c>
      <c r="I18" s="17">
        <f t="shared" si="2"/>
        <v>0.38</v>
      </c>
      <c r="J18" s="17">
        <f t="shared" si="2"/>
        <v>0.38</v>
      </c>
      <c r="K18" s="17">
        <f t="shared" si="2"/>
        <v>0.38</v>
      </c>
      <c r="L18" s="17">
        <f t="shared" si="2"/>
        <v>0.38</v>
      </c>
      <c r="M18" s="17">
        <f>L18</f>
        <v>0.38</v>
      </c>
      <c r="N18" s="17">
        <f>M18</f>
        <v>0.38</v>
      </c>
      <c r="O18" s="17">
        <f>N18</f>
        <v>0.38</v>
      </c>
      <c r="P18" s="17">
        <f>O18</f>
        <v>0.38</v>
      </c>
      <c r="Q18" s="17">
        <f>P18</f>
        <v>0.38</v>
      </c>
      <c r="R18" s="17">
        <f>Q18</f>
        <v>0.38</v>
      </c>
      <c r="S18" s="17">
        <f t="shared" si="2"/>
        <v>0.38</v>
      </c>
      <c r="T18" s="17"/>
    </row>
    <row r="19" spans="3:20" ht="12.75">
      <c r="C19" s="3" t="s">
        <v>7</v>
      </c>
      <c r="D19" s="10">
        <f>D17/D18*D16</f>
        <v>13.421052631578947</v>
      </c>
      <c r="E19" s="10">
        <f>E17/E18*E16</f>
        <v>14.105526315789472</v>
      </c>
      <c r="F19" s="10">
        <f>F17/F18*F16</f>
        <v>14.824908157894734</v>
      </c>
      <c r="G19" s="10">
        <f>G17/G18*G16</f>
        <v>15.580978473947365</v>
      </c>
      <c r="H19" s="10">
        <f>H17/H18*H16</f>
        <v>16.37560837611868</v>
      </c>
      <c r="I19" s="10">
        <f>I17/I18*I16</f>
        <v>17.210764403300733</v>
      </c>
      <c r="J19" s="10">
        <f>J17/J18*J16</f>
        <v>18.088513387869067</v>
      </c>
      <c r="K19" s="10">
        <f>K17/K18*K16</f>
        <v>19.011027570650388</v>
      </c>
      <c r="L19" s="10">
        <f>L17/L18*L16</f>
        <v>19.980589976753556</v>
      </c>
      <c r="M19" s="10">
        <f>M17/M18*M16</f>
        <v>20.999600065567986</v>
      </c>
      <c r="N19" s="10">
        <f>N17/N18*N16</f>
        <v>22.070579668911954</v>
      </c>
      <c r="O19" s="10">
        <f>O17/O18*O16</f>
        <v>23.196179232026463</v>
      </c>
      <c r="P19" s="10">
        <f>P17/P18*P16</f>
        <v>24.37918437285981</v>
      </c>
      <c r="Q19" s="10">
        <f>Q17/Q18*Q16</f>
        <v>25.62252277587566</v>
      </c>
      <c r="R19" s="10">
        <f>R17/R18*R16</f>
        <v>26.92927143744532</v>
      </c>
      <c r="S19" s="10">
        <f>S17/S18*S16</f>
        <v>653.8001475189612</v>
      </c>
      <c r="T19" s="10"/>
    </row>
    <row r="20" spans="3:21" ht="12.75">
      <c r="C20" t="s">
        <v>5</v>
      </c>
      <c r="D20" s="2">
        <f>D16*(1-D17/D18)</f>
        <v>86.57894736842105</v>
      </c>
      <c r="E20" s="2">
        <f>E16*(1-E17/E18)</f>
        <v>90.99447368421052</v>
      </c>
      <c r="F20" s="2">
        <f>F16*(1-F17/F18)</f>
        <v>95.63519184210526</v>
      </c>
      <c r="G20" s="2">
        <f>G16*(1-G17/G18)</f>
        <v>100.51258662605261</v>
      </c>
      <c r="H20" s="2">
        <f>H16*(1-H17/H18)</f>
        <v>105.63872854398129</v>
      </c>
      <c r="I20" s="2">
        <f>I16*(1-I17/I18)</f>
        <v>111.02630369972432</v>
      </c>
      <c r="J20" s="2">
        <f>J16*(1-J17/J18)</f>
        <v>116.68864518841026</v>
      </c>
      <c r="K20" s="2">
        <f>K16*(1-K17/K18)</f>
        <v>122.63976609301918</v>
      </c>
      <c r="L20" s="2">
        <f>L16*(1-L17/L18)</f>
        <v>128.89439416376314</v>
      </c>
      <c r="M20" s="2">
        <f>M16*(1-M17/M18)</f>
        <v>135.46800826611505</v>
      </c>
      <c r="N20" s="2">
        <f>N16*(1-N17/N18)</f>
        <v>142.37687668768692</v>
      </c>
      <c r="O20" s="2">
        <f>O16*(1-O17/O18)</f>
        <v>149.63809739875896</v>
      </c>
      <c r="P20" s="2">
        <f>P16*(1-P17/P18)</f>
        <v>157.26964036609564</v>
      </c>
      <c r="Q20" s="2">
        <f>Q16*(1-Q17/Q18)</f>
        <v>165.2903920247665</v>
      </c>
      <c r="R20" s="2">
        <f>R16*(1-R17/R18)</f>
        <v>173.7202020180296</v>
      </c>
      <c r="S20" s="2">
        <f>S16*(1-S17/S18)</f>
        <v>4217.651932034083</v>
      </c>
      <c r="T20" s="2"/>
      <c r="U20" s="2"/>
    </row>
    <row r="21" spans="3:20" ht="12.75">
      <c r="C21" t="s">
        <v>1</v>
      </c>
      <c r="D21" s="17">
        <f>D11</f>
        <v>0.09428947368421052</v>
      </c>
      <c r="E21" s="17">
        <f>D21</f>
        <v>0.09428947368421052</v>
      </c>
      <c r="F21" s="17">
        <f aca="true" t="shared" si="3" ref="F21:S21">E21</f>
        <v>0.09428947368421052</v>
      </c>
      <c r="G21" s="17">
        <f t="shared" si="3"/>
        <v>0.09428947368421052</v>
      </c>
      <c r="H21" s="17">
        <f t="shared" si="3"/>
        <v>0.09428947368421052</v>
      </c>
      <c r="I21" s="17">
        <f t="shared" si="3"/>
        <v>0.09428947368421052</v>
      </c>
      <c r="J21" s="17">
        <f t="shared" si="3"/>
        <v>0.09428947368421052</v>
      </c>
      <c r="K21" s="17">
        <f t="shared" si="3"/>
        <v>0.09428947368421052</v>
      </c>
      <c r="L21" s="17">
        <f t="shared" si="3"/>
        <v>0.09428947368421052</v>
      </c>
      <c r="M21" s="17">
        <f>L21</f>
        <v>0.09428947368421052</v>
      </c>
      <c r="N21" s="17">
        <f>M21</f>
        <v>0.09428947368421052</v>
      </c>
      <c r="O21" s="17">
        <f>N21</f>
        <v>0.09428947368421052</v>
      </c>
      <c r="P21" s="17">
        <f>O21</f>
        <v>0.09428947368421052</v>
      </c>
      <c r="Q21" s="17">
        <f>P21</f>
        <v>0.09428947368421052</v>
      </c>
      <c r="R21" s="17">
        <f>Q21</f>
        <v>0.09428947368421052</v>
      </c>
      <c r="S21" s="17">
        <f t="shared" si="3"/>
        <v>0.09428947368421052</v>
      </c>
      <c r="T21" s="17"/>
    </row>
    <row r="22" spans="3:20" ht="12.75">
      <c r="C22" s="3" t="s">
        <v>8</v>
      </c>
      <c r="D22" s="9">
        <v>1</v>
      </c>
      <c r="E22" s="9">
        <f>D22+1</f>
        <v>2</v>
      </c>
      <c r="F22" s="9">
        <f aca="true" t="shared" si="4" ref="F22:L22">E22+1</f>
        <v>3</v>
      </c>
      <c r="G22" s="9">
        <f t="shared" si="4"/>
        <v>4</v>
      </c>
      <c r="H22" s="9">
        <f t="shared" si="4"/>
        <v>5</v>
      </c>
      <c r="I22" s="9">
        <f t="shared" si="4"/>
        <v>6</v>
      </c>
      <c r="J22" s="9">
        <f t="shared" si="4"/>
        <v>7</v>
      </c>
      <c r="K22" s="9">
        <f t="shared" si="4"/>
        <v>8</v>
      </c>
      <c r="L22" s="9">
        <f t="shared" si="4"/>
        <v>9</v>
      </c>
      <c r="M22" s="9">
        <f>L22+1</f>
        <v>10</v>
      </c>
      <c r="N22" s="9">
        <f>M22+1</f>
        <v>11</v>
      </c>
      <c r="O22" s="9">
        <f>N22+1</f>
        <v>12</v>
      </c>
      <c r="P22" s="9">
        <f>O22+1</f>
        <v>13</v>
      </c>
      <c r="Q22" s="9">
        <f>P22+1</f>
        <v>14</v>
      </c>
      <c r="R22" s="9">
        <f>Q22+1</f>
        <v>15</v>
      </c>
      <c r="S22" s="11">
        <f>R22</f>
        <v>15</v>
      </c>
      <c r="T22" s="11"/>
    </row>
    <row r="23" spans="3:20" ht="12.75">
      <c r="C23" s="3" t="s">
        <v>9</v>
      </c>
      <c r="D23" s="2">
        <f>D20/(1+D21)^D22</f>
        <v>79.11887069235024</v>
      </c>
      <c r="E23" s="2">
        <f>E20/(1+E21)^E22</f>
        <v>75.9889728425338</v>
      </c>
      <c r="F23" s="2">
        <f>F20/(1+F21)^F22</f>
        <v>72.98289198434732</v>
      </c>
      <c r="G23" s="2">
        <f>G20/(1+G21)^G22</f>
        <v>70.09572998751563</v>
      </c>
      <c r="H23" s="2">
        <f>H20/(1+H21)^H22</f>
        <v>67.32278248903155</v>
      </c>
      <c r="I23" s="2">
        <f>I20/(1+I21)^I22</f>
        <v>64.65953122783209</v>
      </c>
      <c r="J23" s="2">
        <f>J20/(1+J21)^J22</f>
        <v>62.101636682710655</v>
      </c>
      <c r="K23" s="2">
        <f>K20/(1+K21)^K22</f>
        <v>59.644931001469295</v>
      </c>
      <c r="L23" s="2">
        <f>L20/(1+L21)^L22</f>
        <v>57.28541120978959</v>
      </c>
      <c r="M23" s="2">
        <f>M20/(1+M21)^M22</f>
        <v>55.019232688756844</v>
      </c>
      <c r="N23" s="2">
        <f>N20/(1+N21)^N22</f>
        <v>52.842702910409805</v>
      </c>
      <c r="O23" s="2">
        <f>O20/(1+O21)^O22</f>
        <v>50.7522754211083</v>
      </c>
      <c r="P23" s="2">
        <f>P20/(1+P21)^P22</f>
        <v>48.74454406291568</v>
      </c>
      <c r="Q23" s="2">
        <f>Q20/(1+Q21)^Q22</f>
        <v>46.81623742357998</v>
      </c>
      <c r="R23" s="2">
        <f>R20/(1+R21)^R22</f>
        <v>44.96421350607067</v>
      </c>
      <c r="S23" s="2">
        <f>S20/(1+S21)^S22</f>
        <v>1091.6600358695748</v>
      </c>
      <c r="T23" s="2"/>
    </row>
    <row r="24" spans="3:4" ht="12.75">
      <c r="C24" s="3" t="s">
        <v>15</v>
      </c>
      <c r="D24" s="2">
        <f>SUM(D23:S23)</f>
        <v>1999.9999999999964</v>
      </c>
    </row>
    <row r="25" spans="3:19" ht="12.75">
      <c r="C25" s="15" t="s">
        <v>26</v>
      </c>
      <c r="D25" s="23">
        <f>D24/D16</f>
        <v>19.999999999999964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7" spans="3:7" ht="12.75">
      <c r="C27" s="16" t="s">
        <v>11</v>
      </c>
      <c r="D27" s="2">
        <f>D16/D21</f>
        <v>1060.5637733742674</v>
      </c>
      <c r="E27" s="1">
        <f>D27/D32</f>
        <v>0.5302818866871346</v>
      </c>
      <c r="G27" s="1"/>
    </row>
    <row r="28" spans="3:7" ht="12.75">
      <c r="C28" s="16" t="s">
        <v>24</v>
      </c>
      <c r="D28" s="7">
        <v>0.05</v>
      </c>
      <c r="E28" s="1"/>
      <c r="G28" s="1"/>
    </row>
    <row r="29" spans="3:7" ht="12.75">
      <c r="C29" s="16" t="s">
        <v>25</v>
      </c>
      <c r="D29" s="10">
        <f>IF(D17=D28,D24,D29)</f>
        <v>1960.784313725489</v>
      </c>
      <c r="E29" s="1"/>
      <c r="G29" s="1"/>
    </row>
    <row r="30" spans="3:7" ht="12.75">
      <c r="C30" s="16" t="s">
        <v>12</v>
      </c>
      <c r="D30" s="2">
        <f>D29-D27</f>
        <v>900.2205403512216</v>
      </c>
      <c r="E30" s="1">
        <f>D30/D32</f>
        <v>0.4501102701756116</v>
      </c>
      <c r="F30" s="1"/>
      <c r="G30" s="1"/>
    </row>
    <row r="31" spans="3:7" ht="12.75">
      <c r="C31" s="16" t="s">
        <v>13</v>
      </c>
      <c r="D31" s="2">
        <f>D24-D29</f>
        <v>39.215686274507334</v>
      </c>
      <c r="E31" s="1">
        <f>D31/D32</f>
        <v>0.0196078431372537</v>
      </c>
      <c r="G31" s="1"/>
    </row>
    <row r="32" spans="3:7" ht="12.75">
      <c r="C32" s="18" t="s">
        <v>14</v>
      </c>
      <c r="D32" s="19">
        <f>D27+D30+D31</f>
        <v>1999.9999999999964</v>
      </c>
      <c r="E32" s="20">
        <f>E27+E30+E31</f>
        <v>1</v>
      </c>
      <c r="G32" s="1"/>
    </row>
    <row r="33" spans="5:18" ht="12.7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9" ht="12.75">
      <c r="C34" s="5" t="s">
        <v>19</v>
      </c>
      <c r="D34" s="28">
        <v>2004</v>
      </c>
      <c r="E34" s="28">
        <f>D34+1</f>
        <v>2005</v>
      </c>
      <c r="F34" s="28">
        <f>E34+1</f>
        <v>2006</v>
      </c>
      <c r="G34" s="28">
        <f aca="true" t="shared" si="5" ref="G34:L34">F34+1</f>
        <v>2007</v>
      </c>
      <c r="H34" s="28">
        <f t="shared" si="5"/>
        <v>2008</v>
      </c>
      <c r="I34" s="28">
        <f t="shared" si="5"/>
        <v>2009</v>
      </c>
      <c r="J34" s="28">
        <f t="shared" si="5"/>
        <v>2010</v>
      </c>
      <c r="K34" s="28">
        <f t="shared" si="5"/>
        <v>2011</v>
      </c>
      <c r="L34" s="28">
        <f t="shared" si="5"/>
        <v>2012</v>
      </c>
      <c r="M34" s="28">
        <f>L34+1</f>
        <v>2013</v>
      </c>
      <c r="N34" s="28">
        <f>M34+1</f>
        <v>2014</v>
      </c>
      <c r="O34" s="28">
        <f>N34+1</f>
        <v>2015</v>
      </c>
      <c r="P34" s="28">
        <f>O34+1</f>
        <v>2016</v>
      </c>
      <c r="Q34" s="28">
        <f>P34+1</f>
        <v>2017</v>
      </c>
      <c r="R34" s="28">
        <f>Q34+1</f>
        <v>2018</v>
      </c>
      <c r="S34" s="8" t="s">
        <v>4</v>
      </c>
    </row>
    <row r="35" spans="3:19" ht="12.75">
      <c r="C35" t="s">
        <v>6</v>
      </c>
      <c r="D35" s="25">
        <v>100</v>
      </c>
      <c r="E35" s="2">
        <f>D35*(1+E36)</f>
        <v>109.5</v>
      </c>
      <c r="F35" s="2">
        <f>E35*(1+F36)</f>
        <v>119.9025</v>
      </c>
      <c r="G35" s="2">
        <f>F35*(1+G36)</f>
        <v>131.2932375</v>
      </c>
      <c r="H35" s="2">
        <f>G35*(1+H36)</f>
        <v>143.7660950625</v>
      </c>
      <c r="I35" s="2">
        <f>H35*(1+I36)</f>
        <v>157.4238740934375</v>
      </c>
      <c r="J35" s="2">
        <f>I35*(1+J36)</f>
        <v>172.37914213231406</v>
      </c>
      <c r="K35" s="2">
        <f>J35*(1+K36)</f>
        <v>188.75516063488388</v>
      </c>
      <c r="L35" s="2">
        <f>K35*(1+L36)</f>
        <v>206.68690089519785</v>
      </c>
      <c r="M35" s="2">
        <f>L35*(1+M36)</f>
        <v>226.32215648024163</v>
      </c>
      <c r="N35" s="2">
        <f>M35*(1+N36)</f>
        <v>247.8227613458646</v>
      </c>
      <c r="O35" s="2">
        <f>N35*(1+O36)</f>
        <v>271.36592367372174</v>
      </c>
      <c r="P35" s="2">
        <f>O35*(1+P36)</f>
        <v>297.1456864227253</v>
      </c>
      <c r="Q35" s="2">
        <f>P35*(1+Q36)</f>
        <v>325.3745266328842</v>
      </c>
      <c r="R35" s="2">
        <f>Q35*(1+R36)</f>
        <v>356.2851066630082</v>
      </c>
      <c r="S35" s="2">
        <f>(R35*(1+S36))/(S40-S36)</f>
        <v>37452.69041241541</v>
      </c>
    </row>
    <row r="36" spans="3:19" ht="12.75">
      <c r="C36" s="3" t="s">
        <v>0</v>
      </c>
      <c r="D36" s="17">
        <f>E12</f>
        <v>0.095</v>
      </c>
      <c r="E36" s="17">
        <f>D36</f>
        <v>0.095</v>
      </c>
      <c r="F36" s="17">
        <f aca="true" t="shared" si="6" ref="F36:L36">E36</f>
        <v>0.095</v>
      </c>
      <c r="G36" s="17">
        <f t="shared" si="6"/>
        <v>0.095</v>
      </c>
      <c r="H36" s="17">
        <f t="shared" si="6"/>
        <v>0.095</v>
      </c>
      <c r="I36" s="17">
        <f t="shared" si="6"/>
        <v>0.095</v>
      </c>
      <c r="J36" s="17">
        <f t="shared" si="6"/>
        <v>0.095</v>
      </c>
      <c r="K36" s="17">
        <f t="shared" si="6"/>
        <v>0.095</v>
      </c>
      <c r="L36" s="17">
        <f t="shared" si="6"/>
        <v>0.095</v>
      </c>
      <c r="M36" s="17">
        <f>L36</f>
        <v>0.095</v>
      </c>
      <c r="N36" s="17">
        <f>M36</f>
        <v>0.095</v>
      </c>
      <c r="O36" s="17">
        <f>N36</f>
        <v>0.095</v>
      </c>
      <c r="P36" s="17">
        <f>O36</f>
        <v>0.095</v>
      </c>
      <c r="Q36" s="17">
        <f>P36</f>
        <v>0.095</v>
      </c>
      <c r="R36" s="17">
        <f>Q36</f>
        <v>0.095</v>
      </c>
      <c r="S36" s="17">
        <f>R36</f>
        <v>0.095</v>
      </c>
    </row>
    <row r="37" spans="3:19" ht="12.75">
      <c r="C37" s="3" t="s">
        <v>2</v>
      </c>
      <c r="D37" s="17">
        <f>E10</f>
        <v>0.12</v>
      </c>
      <c r="E37" s="17">
        <f>D37</f>
        <v>0.12</v>
      </c>
      <c r="F37" s="17">
        <f aca="true" t="shared" si="7" ref="F37:S37">E37</f>
        <v>0.12</v>
      </c>
      <c r="G37" s="17">
        <f t="shared" si="7"/>
        <v>0.12</v>
      </c>
      <c r="H37" s="17">
        <f t="shared" si="7"/>
        <v>0.12</v>
      </c>
      <c r="I37" s="17">
        <f t="shared" si="7"/>
        <v>0.12</v>
      </c>
      <c r="J37" s="17">
        <f t="shared" si="7"/>
        <v>0.12</v>
      </c>
      <c r="K37" s="17">
        <f t="shared" si="7"/>
        <v>0.12</v>
      </c>
      <c r="L37" s="17">
        <f t="shared" si="7"/>
        <v>0.12</v>
      </c>
      <c r="M37" s="17">
        <f>L37</f>
        <v>0.12</v>
      </c>
      <c r="N37" s="17">
        <f>M37</f>
        <v>0.12</v>
      </c>
      <c r="O37" s="17">
        <f>N37</f>
        <v>0.12</v>
      </c>
      <c r="P37" s="17">
        <f>O37</f>
        <v>0.12</v>
      </c>
      <c r="Q37" s="17">
        <f>P37</f>
        <v>0.12</v>
      </c>
      <c r="R37" s="17">
        <f>Q37</f>
        <v>0.12</v>
      </c>
      <c r="S37" s="17">
        <f t="shared" si="7"/>
        <v>0.12</v>
      </c>
    </row>
    <row r="38" spans="3:19" ht="12.75">
      <c r="C38" s="3" t="s">
        <v>7</v>
      </c>
      <c r="D38" s="10">
        <f>D36/D37*D35</f>
        <v>79.16666666666667</v>
      </c>
      <c r="E38" s="10">
        <f>E36/E37*E35</f>
        <v>86.68750000000001</v>
      </c>
      <c r="F38" s="10">
        <f>F36/F37*F35</f>
        <v>94.9228125</v>
      </c>
      <c r="G38" s="10">
        <f>G36/G37*G35</f>
        <v>103.94047968750002</v>
      </c>
      <c r="H38" s="10">
        <f>H36/H37*H35</f>
        <v>113.81482525781252</v>
      </c>
      <c r="I38" s="10">
        <f>I36/I37*I35</f>
        <v>124.62723365730469</v>
      </c>
      <c r="J38" s="10">
        <f>J36/J37*J35</f>
        <v>136.46682085474865</v>
      </c>
      <c r="K38" s="10">
        <f>K36/K37*K35</f>
        <v>149.43116883594976</v>
      </c>
      <c r="L38" s="10">
        <f>L36/L37*L35</f>
        <v>163.62712987536497</v>
      </c>
      <c r="M38" s="10">
        <f>M36/M37*M35</f>
        <v>179.17170721352466</v>
      </c>
      <c r="N38" s="10">
        <f>N36/N37*N35</f>
        <v>196.1930193988095</v>
      </c>
      <c r="O38" s="10">
        <f>O36/O37*O35</f>
        <v>214.8313562416964</v>
      </c>
      <c r="P38" s="10">
        <f>P36/P37*P35</f>
        <v>235.24033508465754</v>
      </c>
      <c r="Q38" s="10">
        <f>Q36/Q37*Q35</f>
        <v>257.58816691770005</v>
      </c>
      <c r="R38" s="10">
        <f>R36/R37*R35</f>
        <v>282.0590427748815</v>
      </c>
      <c r="S38" s="10">
        <f>S36/S37*S35</f>
        <v>29650.046576495537</v>
      </c>
    </row>
    <row r="39" spans="3:19" ht="12.75">
      <c r="C39" t="s">
        <v>5</v>
      </c>
      <c r="D39" s="2">
        <f>D35*(1-D36/D37)</f>
        <v>20.833333333333325</v>
      </c>
      <c r="E39" s="2">
        <f>E35*(1-E36/E37)</f>
        <v>22.812499999999993</v>
      </c>
      <c r="F39" s="2">
        <f>F35*(1-F36/F37)</f>
        <v>24.979687499999994</v>
      </c>
      <c r="G39" s="2">
        <f>G35*(1-G36/G37)</f>
        <v>27.35275781249999</v>
      </c>
      <c r="H39" s="2">
        <f>H35*(1-H36/H37)</f>
        <v>29.951269804687488</v>
      </c>
      <c r="I39" s="2">
        <f>I35*(1-I36/I37)</f>
        <v>32.7966404361328</v>
      </c>
      <c r="J39" s="2">
        <f>J35*(1-J36/J37)</f>
        <v>35.91232127756542</v>
      </c>
      <c r="K39" s="2">
        <f>K35*(1-K36/K37)</f>
        <v>39.32399179893413</v>
      </c>
      <c r="L39" s="2">
        <f>L35*(1-L36/L37)</f>
        <v>43.05977101983287</v>
      </c>
      <c r="M39" s="2">
        <f>M35*(1-M36/M37)</f>
        <v>47.15044926671699</v>
      </c>
      <c r="N39" s="2">
        <f>N35*(1-N36/N37)</f>
        <v>51.6297419470551</v>
      </c>
      <c r="O39" s="2">
        <f>O35*(1-O36/O37)</f>
        <v>56.53456743202534</v>
      </c>
      <c r="P39" s="2">
        <f>P35*(1-P36/P37)</f>
        <v>61.90535133806775</v>
      </c>
      <c r="Q39" s="2">
        <f>Q35*(1-Q36/Q37)</f>
        <v>67.78635971518419</v>
      </c>
      <c r="R39" s="2">
        <f>R35*(1-R36/R37)</f>
        <v>74.22606388812669</v>
      </c>
      <c r="S39" s="2">
        <f>S35*(1-S36/S37)</f>
        <v>7802.643835919875</v>
      </c>
    </row>
    <row r="40" spans="3:19" ht="12.75">
      <c r="C40" t="s">
        <v>1</v>
      </c>
      <c r="D40" s="17">
        <f>E11</f>
        <v>0.10541666666666667</v>
      </c>
      <c r="E40" s="17">
        <f>D40</f>
        <v>0.10541666666666667</v>
      </c>
      <c r="F40" s="17">
        <f aca="true" t="shared" si="8" ref="F40:S40">E40</f>
        <v>0.10541666666666667</v>
      </c>
      <c r="G40" s="17">
        <f t="shared" si="8"/>
        <v>0.10541666666666667</v>
      </c>
      <c r="H40" s="17">
        <f t="shared" si="8"/>
        <v>0.10541666666666667</v>
      </c>
      <c r="I40" s="17">
        <f t="shared" si="8"/>
        <v>0.10541666666666667</v>
      </c>
      <c r="J40" s="17">
        <f t="shared" si="8"/>
        <v>0.10541666666666667</v>
      </c>
      <c r="K40" s="17">
        <f t="shared" si="8"/>
        <v>0.10541666666666667</v>
      </c>
      <c r="L40" s="17">
        <f t="shared" si="8"/>
        <v>0.10541666666666667</v>
      </c>
      <c r="M40" s="17">
        <f>L40</f>
        <v>0.10541666666666667</v>
      </c>
      <c r="N40" s="17">
        <f>M40</f>
        <v>0.10541666666666667</v>
      </c>
      <c r="O40" s="17">
        <f>N40</f>
        <v>0.10541666666666667</v>
      </c>
      <c r="P40" s="17">
        <f>O40</f>
        <v>0.10541666666666667</v>
      </c>
      <c r="Q40" s="17">
        <f>P40</f>
        <v>0.10541666666666667</v>
      </c>
      <c r="R40" s="17">
        <f>Q40</f>
        <v>0.10541666666666667</v>
      </c>
      <c r="S40" s="17">
        <f t="shared" si="8"/>
        <v>0.10541666666666667</v>
      </c>
    </row>
    <row r="41" spans="3:19" ht="12.75">
      <c r="C41" s="3" t="s">
        <v>8</v>
      </c>
      <c r="D41" s="9">
        <v>1</v>
      </c>
      <c r="E41" s="9">
        <f>D41+1</f>
        <v>2</v>
      </c>
      <c r="F41" s="9">
        <f aca="true" t="shared" si="9" ref="F41:L41">E41+1</f>
        <v>3</v>
      </c>
      <c r="G41" s="9">
        <f t="shared" si="9"/>
        <v>4</v>
      </c>
      <c r="H41" s="9">
        <f t="shared" si="9"/>
        <v>5</v>
      </c>
      <c r="I41" s="9">
        <f t="shared" si="9"/>
        <v>6</v>
      </c>
      <c r="J41" s="9">
        <f t="shared" si="9"/>
        <v>7</v>
      </c>
      <c r="K41" s="9">
        <f t="shared" si="9"/>
        <v>8</v>
      </c>
      <c r="L41" s="9">
        <f t="shared" si="9"/>
        <v>9</v>
      </c>
      <c r="M41" s="9">
        <f>L41+1</f>
        <v>10</v>
      </c>
      <c r="N41" s="9">
        <f>M41+1</f>
        <v>11</v>
      </c>
      <c r="O41" s="9">
        <f>N41+1</f>
        <v>12</v>
      </c>
      <c r="P41" s="9">
        <f>O41+1</f>
        <v>13</v>
      </c>
      <c r="Q41" s="9">
        <f>P41+1</f>
        <v>14</v>
      </c>
      <c r="R41" s="9">
        <f>Q41+1</f>
        <v>15</v>
      </c>
      <c r="S41" s="11">
        <f>R41</f>
        <v>15</v>
      </c>
    </row>
    <row r="42" spans="3:19" ht="12.75">
      <c r="C42" s="3" t="s">
        <v>9</v>
      </c>
      <c r="D42" s="2">
        <f>D39/(1+D40)^D41</f>
        <v>18.846588767433087</v>
      </c>
      <c r="E42" s="2">
        <f>E39/(1+E40)^E41</f>
        <v>18.66899181334872</v>
      </c>
      <c r="F42" s="2">
        <f>F39/(1+F40)^F41</f>
        <v>18.49306840764434</v>
      </c>
      <c r="G42" s="2">
        <f>G39/(1+G40)^G41</f>
        <v>18.318802779980896</v>
      </c>
      <c r="H42" s="2">
        <f>H39/(1+H40)^H41</f>
        <v>18.14617930862789</v>
      </c>
      <c r="I42" s="2">
        <f>I39/(1+I40)^I41</f>
        <v>17.975182519062983</v>
      </c>
      <c r="J42" s="2">
        <f>J39/(1+J40)^J41</f>
        <v>17.805797082584817</v>
      </c>
      <c r="K42" s="2">
        <f>K39/(1+K40)^K41</f>
        <v>17.6380078149389</v>
      </c>
      <c r="L42" s="2">
        <f>L39/(1+L40)^L41</f>
        <v>17.471799674956433</v>
      </c>
      <c r="M42" s="2">
        <f>M39/(1+M40)^M41</f>
        <v>17.307157763205993</v>
      </c>
      <c r="N42" s="2">
        <f>N39/(1+N40)^N41</f>
        <v>17.14406732065788</v>
      </c>
      <c r="O42" s="2">
        <f>O39/(1+O40)^O41</f>
        <v>16.982513727361063</v>
      </c>
      <c r="P42" s="2">
        <f>P39/(1+P40)^P41</f>
        <v>16.822482501132633</v>
      </c>
      <c r="Q42" s="2">
        <f>Q39/(1+Q40)^Q41</f>
        <v>16.663959296259538</v>
      </c>
      <c r="R42" s="2">
        <f>R39/(1+R40)^R41</f>
        <v>16.50692990221262</v>
      </c>
      <c r="S42" s="2">
        <f>S39/(1+S40)^S41</f>
        <v>1735.2084713205898</v>
      </c>
    </row>
    <row r="43" spans="3:4" ht="12.75">
      <c r="C43" s="3" t="s">
        <v>15</v>
      </c>
      <c r="D43" s="2">
        <f>SUM(D42:S42)</f>
        <v>1999.9999999999977</v>
      </c>
    </row>
    <row r="44" spans="3:19" ht="12.75">
      <c r="C44" s="15" t="s">
        <v>16</v>
      </c>
      <c r="D44" s="24">
        <f>D43/D35</f>
        <v>19.99999999999998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6" spans="3:7" ht="12.75">
      <c r="C46" s="16" t="s">
        <v>11</v>
      </c>
      <c r="D46" s="2">
        <f>D35/D40</f>
        <v>948.6166007905138</v>
      </c>
      <c r="E46" s="1">
        <f>D46/D51</f>
        <v>0.4743083003952574</v>
      </c>
      <c r="G46" s="1"/>
    </row>
    <row r="47" spans="3:7" ht="12.75">
      <c r="C47" s="16" t="s">
        <v>24</v>
      </c>
      <c r="D47" s="7">
        <v>0.05</v>
      </c>
      <c r="E47" s="1"/>
      <c r="G47" s="1"/>
    </row>
    <row r="48" spans="3:7" ht="12.75">
      <c r="C48" s="16" t="s">
        <v>25</v>
      </c>
      <c r="D48" s="10">
        <f>IF(D36=D47,D43,D48)</f>
        <v>1052.6315789473683</v>
      </c>
      <c r="E48" s="1"/>
      <c r="G48" s="1"/>
    </row>
    <row r="49" spans="3:7" ht="12.75">
      <c r="C49" s="16" t="s">
        <v>12</v>
      </c>
      <c r="D49" s="2">
        <f>D48-D46</f>
        <v>104.01497815685457</v>
      </c>
      <c r="E49" s="1">
        <f>D49/D51</f>
        <v>0.052007489078427345</v>
      </c>
      <c r="G49" s="1"/>
    </row>
    <row r="50" spans="3:7" ht="12.75">
      <c r="C50" s="16" t="s">
        <v>13</v>
      </c>
      <c r="D50" s="2">
        <f>D43-D48</f>
        <v>947.3684210526294</v>
      </c>
      <c r="E50" s="1">
        <f>D50/D51</f>
        <v>0.47368421052631526</v>
      </c>
      <c r="F50" s="2"/>
      <c r="G50" s="1"/>
    </row>
    <row r="51" spans="3:7" ht="12.75">
      <c r="C51" s="18" t="s">
        <v>14</v>
      </c>
      <c r="D51" s="19">
        <f>D46+D49+D50</f>
        <v>1999.9999999999977</v>
      </c>
      <c r="E51" s="20">
        <f>E46+E49+E50</f>
        <v>1</v>
      </c>
      <c r="G51" s="1"/>
    </row>
    <row r="53" spans="1:14" ht="12.75">
      <c r="A53" s="12"/>
      <c r="B53" s="37" t="s">
        <v>23</v>
      </c>
      <c r="C53" s="37"/>
      <c r="D53" s="37"/>
      <c r="E53" s="38"/>
      <c r="F53" s="37"/>
      <c r="G53" s="38"/>
      <c r="H53" s="38"/>
      <c r="I53" s="38"/>
      <c r="J53" s="38"/>
      <c r="K53" s="38"/>
      <c r="L53" s="38"/>
      <c r="M53" s="38"/>
      <c r="N53" s="38"/>
    </row>
    <row r="54" ht="4.5" customHeight="1">
      <c r="A54" s="14"/>
    </row>
    <row r="55" spans="3:14" ht="12.75">
      <c r="C55" s="5" t="s">
        <v>3</v>
      </c>
      <c r="D55" s="5">
        <v>1</v>
      </c>
      <c r="E55" s="6">
        <f>D55+1</f>
        <v>2</v>
      </c>
      <c r="F55" s="6">
        <f>E55+1</f>
        <v>3</v>
      </c>
      <c r="G55" s="6">
        <f aca="true" t="shared" si="10" ref="G55:M55">F55+1</f>
        <v>4</v>
      </c>
      <c r="H55" s="6">
        <f t="shared" si="10"/>
        <v>5</v>
      </c>
      <c r="I55" s="6">
        <f t="shared" si="10"/>
        <v>6</v>
      </c>
      <c r="J55" s="6">
        <f t="shared" si="10"/>
        <v>7</v>
      </c>
      <c r="K55" s="6">
        <f t="shared" si="10"/>
        <v>8</v>
      </c>
      <c r="L55" s="6">
        <f t="shared" si="10"/>
        <v>9</v>
      </c>
      <c r="M55" s="6">
        <f t="shared" si="10"/>
        <v>10</v>
      </c>
      <c r="N55" s="8" t="s">
        <v>4</v>
      </c>
    </row>
    <row r="56" spans="3:14" ht="12.75">
      <c r="C56" t="s">
        <v>6</v>
      </c>
      <c r="D56" s="25">
        <v>100</v>
      </c>
      <c r="E56" s="2">
        <f>D56*(1+E57)</f>
        <v>112.99999999999999</v>
      </c>
      <c r="F56" s="2">
        <f>E56*(1+F57)</f>
        <v>127.68999999999997</v>
      </c>
      <c r="G56" s="2">
        <f>F56*(1+G57)</f>
        <v>144.28969999999995</v>
      </c>
      <c r="H56" s="2">
        <f>G56*(1+H57)</f>
        <v>163.04736099999994</v>
      </c>
      <c r="I56" s="2">
        <f>H56*(1+I57)</f>
        <v>184.2435179299999</v>
      </c>
      <c r="J56" s="2">
        <f>I56*(1+J57)</f>
        <v>208.19517526089987</v>
      </c>
      <c r="K56" s="2">
        <f>J56*(1+K57)</f>
        <v>235.26054804481683</v>
      </c>
      <c r="L56" s="2">
        <f>K56*(1+L57)</f>
        <v>265.844419290643</v>
      </c>
      <c r="M56" s="2">
        <f>L56*(1+M57)</f>
        <v>300.40419379842655</v>
      </c>
      <c r="N56" s="2">
        <f>(M56*(1+N57))/(N61-N57)</f>
        <v>6308.488069766957</v>
      </c>
    </row>
    <row r="57" spans="3:14" ht="12.75">
      <c r="C57" s="3" t="s">
        <v>0</v>
      </c>
      <c r="D57" s="7">
        <v>0.13</v>
      </c>
      <c r="E57" s="17">
        <f>D57</f>
        <v>0.13</v>
      </c>
      <c r="F57" s="17">
        <f aca="true" t="shared" si="11" ref="F57:M57">E57</f>
        <v>0.13</v>
      </c>
      <c r="G57" s="17">
        <f t="shared" si="11"/>
        <v>0.13</v>
      </c>
      <c r="H57" s="17">
        <f t="shared" si="11"/>
        <v>0.13</v>
      </c>
      <c r="I57" s="17">
        <f t="shared" si="11"/>
        <v>0.13</v>
      </c>
      <c r="J57" s="17">
        <f t="shared" si="11"/>
        <v>0.13</v>
      </c>
      <c r="K57" s="17">
        <f t="shared" si="11"/>
        <v>0.13</v>
      </c>
      <c r="L57" s="17">
        <f t="shared" si="11"/>
        <v>0.13</v>
      </c>
      <c r="M57" s="17">
        <f t="shared" si="11"/>
        <v>0.13</v>
      </c>
      <c r="N57" s="7">
        <v>0.05</v>
      </c>
    </row>
    <row r="58" spans="3:14" ht="12.75">
      <c r="C58" s="3" t="s">
        <v>2</v>
      </c>
      <c r="D58" s="7">
        <v>0.14</v>
      </c>
      <c r="E58" s="17">
        <f>D58</f>
        <v>0.14</v>
      </c>
      <c r="F58" s="17">
        <f aca="true" t="shared" si="12" ref="F58:N58">E58</f>
        <v>0.14</v>
      </c>
      <c r="G58" s="17">
        <f t="shared" si="12"/>
        <v>0.14</v>
      </c>
      <c r="H58" s="17">
        <f t="shared" si="12"/>
        <v>0.14</v>
      </c>
      <c r="I58" s="17">
        <f t="shared" si="12"/>
        <v>0.14</v>
      </c>
      <c r="J58" s="17">
        <f t="shared" si="12"/>
        <v>0.14</v>
      </c>
      <c r="K58" s="17">
        <f t="shared" si="12"/>
        <v>0.14</v>
      </c>
      <c r="L58" s="17">
        <f t="shared" si="12"/>
        <v>0.14</v>
      </c>
      <c r="M58" s="17">
        <f t="shared" si="12"/>
        <v>0.14</v>
      </c>
      <c r="N58" s="17">
        <f t="shared" si="12"/>
        <v>0.14</v>
      </c>
    </row>
    <row r="59" spans="3:14" ht="12.75">
      <c r="C59" s="3" t="s">
        <v>7</v>
      </c>
      <c r="D59" s="10">
        <f>D57/D58*D56</f>
        <v>92.85714285714285</v>
      </c>
      <c r="E59" s="10">
        <f>E57/E58*E56</f>
        <v>104.9285714285714</v>
      </c>
      <c r="F59" s="10">
        <f>F57/F58*F56</f>
        <v>118.56928571428567</v>
      </c>
      <c r="G59" s="10">
        <f>G57/G58*G56</f>
        <v>133.9832928571428</v>
      </c>
      <c r="H59" s="10">
        <f>H57/H58*H56</f>
        <v>151.40112092857134</v>
      </c>
      <c r="I59" s="10">
        <f>I57/I58*I56</f>
        <v>171.0832666492856</v>
      </c>
      <c r="J59" s="10">
        <f>J57/J58*J56</f>
        <v>193.32409131369272</v>
      </c>
      <c r="K59" s="10">
        <f>K57/K58*K56</f>
        <v>218.45622318447275</v>
      </c>
      <c r="L59" s="10">
        <f>L57/L58*L56</f>
        <v>246.85553219845417</v>
      </c>
      <c r="M59" s="10">
        <f>M57/M58*M56</f>
        <v>278.9467513842532</v>
      </c>
      <c r="N59" s="10">
        <f>N57/N58*N56</f>
        <v>2253.031453488199</v>
      </c>
    </row>
    <row r="60" spans="3:14" ht="12.75">
      <c r="C60" t="s">
        <v>5</v>
      </c>
      <c r="D60" s="2">
        <f>D56*(1-D57/D58)</f>
        <v>7.142857142857151</v>
      </c>
      <c r="E60" s="2">
        <f>E56*(1-E57/E58)</f>
        <v>8.07142857142858</v>
      </c>
      <c r="F60" s="2">
        <f>F56*(1-F57/F58)</f>
        <v>9.120714285714294</v>
      </c>
      <c r="G60" s="2">
        <f>G56*(1-G57/G58)</f>
        <v>10.30640714285715</v>
      </c>
      <c r="H60" s="2">
        <f>H56*(1-H57/H58)</f>
        <v>11.64624007142858</v>
      </c>
      <c r="I60" s="2">
        <f>I56*(1-I57/I58)</f>
        <v>13.160251280714293</v>
      </c>
      <c r="J60" s="2">
        <f>J56*(1-J57/J58)</f>
        <v>14.87108394720715</v>
      </c>
      <c r="K60" s="2">
        <f>K56*(1-K57/K58)</f>
        <v>16.804324860344078</v>
      </c>
      <c r="L60" s="2">
        <f>L56*(1-L57/L58)</f>
        <v>18.988887092188804</v>
      </c>
      <c r="M60" s="2">
        <f>M56*(1-M57/M58)</f>
        <v>21.45744241417335</v>
      </c>
      <c r="N60" s="2">
        <f>N56*(1-N57/N58)</f>
        <v>4055.456616278758</v>
      </c>
    </row>
    <row r="61" spans="3:14" ht="12.75">
      <c r="C61" t="s">
        <v>1</v>
      </c>
      <c r="D61" s="7">
        <v>0.1</v>
      </c>
      <c r="E61" s="7">
        <v>0.1</v>
      </c>
      <c r="F61" s="7">
        <v>0.1</v>
      </c>
      <c r="G61" s="7">
        <v>0.1</v>
      </c>
      <c r="H61" s="7">
        <v>0.1</v>
      </c>
      <c r="I61" s="7">
        <v>0.1</v>
      </c>
      <c r="J61" s="7">
        <v>0.1</v>
      </c>
      <c r="K61" s="7">
        <v>0.1</v>
      </c>
      <c r="L61" s="7">
        <v>0.1</v>
      </c>
      <c r="M61" s="7">
        <v>0.1</v>
      </c>
      <c r="N61" s="7">
        <v>0.1</v>
      </c>
    </row>
    <row r="62" spans="3:14" ht="12.75">
      <c r="C62" s="3" t="s">
        <v>8</v>
      </c>
      <c r="D62" s="9">
        <v>1</v>
      </c>
      <c r="E62" s="9">
        <f>D62+1</f>
        <v>2</v>
      </c>
      <c r="F62" s="9">
        <f aca="true" t="shared" si="13" ref="F62:M62">E62+1</f>
        <v>3</v>
      </c>
      <c r="G62" s="9">
        <f t="shared" si="13"/>
        <v>4</v>
      </c>
      <c r="H62" s="9">
        <f t="shared" si="13"/>
        <v>5</v>
      </c>
      <c r="I62" s="9">
        <f t="shared" si="13"/>
        <v>6</v>
      </c>
      <c r="J62" s="9">
        <f t="shared" si="13"/>
        <v>7</v>
      </c>
      <c r="K62" s="9">
        <f t="shared" si="13"/>
        <v>8</v>
      </c>
      <c r="L62" s="9">
        <f t="shared" si="13"/>
        <v>9</v>
      </c>
      <c r="M62" s="9">
        <f t="shared" si="13"/>
        <v>10</v>
      </c>
      <c r="N62" s="11">
        <f>M62</f>
        <v>10</v>
      </c>
    </row>
    <row r="63" spans="3:14" ht="12.75">
      <c r="C63" s="3" t="s">
        <v>9</v>
      </c>
      <c r="D63" s="2">
        <f>D60/(1+D61)^D62</f>
        <v>6.4935064935065006</v>
      </c>
      <c r="E63" s="2">
        <f>E60/(1+E61)^E62</f>
        <v>6.670602125147586</v>
      </c>
      <c r="F63" s="2">
        <f>F60/(1+F61)^F62</f>
        <v>6.852527637651609</v>
      </c>
      <c r="G63" s="2">
        <f>G60/(1+G61)^G62</f>
        <v>7.039414755042106</v>
      </c>
      <c r="H63" s="2">
        <f>H60/(1+H61)^H62</f>
        <v>7.2313987938159805</v>
      </c>
      <c r="I63" s="2">
        <f>I60/(1+I61)^I62</f>
        <v>7.428618760920052</v>
      </c>
      <c r="J63" s="2">
        <f>J60/(1+J61)^J62</f>
        <v>7.631217454399687</v>
      </c>
      <c r="K63" s="2">
        <f>K60/(1+K61)^K62</f>
        <v>7.839341566792406</v>
      </c>
      <c r="L63" s="2">
        <f>L60/(1+L61)^L62</f>
        <v>8.053141791341288</v>
      </c>
      <c r="M63" s="2">
        <f>M60/(1+M61)^M62</f>
        <v>8.272772931105141</v>
      </c>
      <c r="N63" s="2">
        <f>N60/(1+N61)^N62</f>
        <v>1563.5540839788694</v>
      </c>
    </row>
    <row r="64" spans="3:4" ht="12.75">
      <c r="C64" s="3" t="s">
        <v>15</v>
      </c>
      <c r="D64" s="2">
        <f>SUM(D63:N63)</f>
        <v>1637.0666262885918</v>
      </c>
    </row>
    <row r="65" spans="3:14" ht="12.75">
      <c r="C65" s="15" t="s">
        <v>16</v>
      </c>
      <c r="D65" s="24">
        <f>D64/D56</f>
        <v>16.37066626288592</v>
      </c>
      <c r="E65" s="4"/>
      <c r="F65" s="4"/>
      <c r="G65" s="4"/>
      <c r="H65" s="4"/>
      <c r="I65" s="4"/>
      <c r="J65" s="4"/>
      <c r="K65" s="4"/>
      <c r="L65" s="4"/>
      <c r="M65" s="4"/>
      <c r="N65" s="4"/>
    </row>
    <row r="67" spans="3:7" ht="12.75">
      <c r="C67" s="16" t="s">
        <v>11</v>
      </c>
      <c r="D67" s="2">
        <f>D56/D61</f>
        <v>1000</v>
      </c>
      <c r="E67" s="1">
        <f>D67/D72</f>
        <v>0.6108486874887363</v>
      </c>
      <c r="G67" s="1"/>
    </row>
    <row r="68" spans="3:7" ht="12.75">
      <c r="C68" s="16" t="s">
        <v>24</v>
      </c>
      <c r="D68" s="7">
        <v>0.05</v>
      </c>
      <c r="E68" s="1"/>
      <c r="G68" s="1"/>
    </row>
    <row r="69" spans="3:7" ht="12.75">
      <c r="C69" s="16" t="s">
        <v>25</v>
      </c>
      <c r="D69" s="10">
        <f>IF(D57=D68,D64,D69)</f>
        <v>1285.714285714285</v>
      </c>
      <c r="E69" s="1"/>
      <c r="G69" s="1"/>
    </row>
    <row r="70" spans="3:7" ht="12.75">
      <c r="C70" s="16" t="s">
        <v>12</v>
      </c>
      <c r="D70" s="2">
        <f>D69-D67</f>
        <v>285.7142857142851</v>
      </c>
      <c r="E70" s="1">
        <f>D70/D72</f>
        <v>0.17452819642535286</v>
      </c>
      <c r="G70" s="1"/>
    </row>
    <row r="71" spans="3:7" ht="12.75">
      <c r="C71" s="16" t="s">
        <v>13</v>
      </c>
      <c r="D71" s="2">
        <f>D64-D69</f>
        <v>351.3523405743067</v>
      </c>
      <c r="E71" s="1">
        <f>D71/D72</f>
        <v>0.21462311608591075</v>
      </c>
      <c r="G71" s="1"/>
    </row>
    <row r="72" spans="3:7" ht="12.75">
      <c r="C72" s="18" t="s">
        <v>14</v>
      </c>
      <c r="D72" s="19">
        <f>D67+D70+D71</f>
        <v>1637.0666262885918</v>
      </c>
      <c r="E72" s="20">
        <f>E67+E70+E71</f>
        <v>1</v>
      </c>
      <c r="G72" s="1"/>
    </row>
    <row r="73" spans="5:13" ht="12.75">
      <c r="E73" s="1"/>
      <c r="F73" s="1"/>
      <c r="G73" s="1"/>
      <c r="H73" s="1"/>
      <c r="I73" s="1"/>
      <c r="J73" s="1"/>
      <c r="K73" s="1"/>
      <c r="L73" s="1"/>
      <c r="M73" s="1"/>
    </row>
    <row r="74" spans="3:14" ht="12.75">
      <c r="C74" s="5" t="s">
        <v>3</v>
      </c>
      <c r="D74" s="5">
        <v>1</v>
      </c>
      <c r="E74" s="6">
        <f>D74+1</f>
        <v>2</v>
      </c>
      <c r="F74" s="6">
        <f>E74+1</f>
        <v>3</v>
      </c>
      <c r="G74" s="6">
        <f aca="true" t="shared" si="14" ref="G74:M74">F74+1</f>
        <v>4</v>
      </c>
      <c r="H74" s="6">
        <f t="shared" si="14"/>
        <v>5</v>
      </c>
      <c r="I74" s="6">
        <f t="shared" si="14"/>
        <v>6</v>
      </c>
      <c r="J74" s="6">
        <f t="shared" si="14"/>
        <v>7</v>
      </c>
      <c r="K74" s="6">
        <f t="shared" si="14"/>
        <v>8</v>
      </c>
      <c r="L74" s="6">
        <f t="shared" si="14"/>
        <v>9</v>
      </c>
      <c r="M74" s="6">
        <f t="shared" si="14"/>
        <v>10</v>
      </c>
      <c r="N74" s="8" t="s">
        <v>4</v>
      </c>
    </row>
    <row r="75" spans="3:14" ht="12.75">
      <c r="C75" t="s">
        <v>6</v>
      </c>
      <c r="D75" s="25">
        <v>100</v>
      </c>
      <c r="E75" s="2">
        <f>D75*(1+E76)</f>
        <v>105</v>
      </c>
      <c r="F75" s="2">
        <f>E75*(1+F76)</f>
        <v>110.25</v>
      </c>
      <c r="G75" s="2">
        <f>F75*(1+G76)</f>
        <v>115.7625</v>
      </c>
      <c r="H75" s="2">
        <f>G75*(1+H76)</f>
        <v>121.55062500000001</v>
      </c>
      <c r="I75" s="2">
        <f>H75*(1+I76)</f>
        <v>127.62815625000002</v>
      </c>
      <c r="J75" s="2">
        <f>I75*(1+J76)</f>
        <v>134.00956406250003</v>
      </c>
      <c r="K75" s="2">
        <f>J75*(1+K76)</f>
        <v>140.71004226562505</v>
      </c>
      <c r="L75" s="2">
        <f>K75*(1+L76)</f>
        <v>147.74554437890632</v>
      </c>
      <c r="M75" s="2">
        <f>L75*(1+M76)</f>
        <v>155.13282159785163</v>
      </c>
      <c r="N75" s="2">
        <f>(M75*(1+N76))/(N80-N76)</f>
        <v>3257.789253554884</v>
      </c>
    </row>
    <row r="76" spans="3:14" ht="12.75">
      <c r="C76" s="3" t="s">
        <v>0</v>
      </c>
      <c r="D76" s="7">
        <v>0.05</v>
      </c>
      <c r="E76" s="17">
        <f>D76</f>
        <v>0.05</v>
      </c>
      <c r="F76" s="17">
        <f aca="true" t="shared" si="15" ref="F76:M76">E76</f>
        <v>0.05</v>
      </c>
      <c r="G76" s="17">
        <f t="shared" si="15"/>
        <v>0.05</v>
      </c>
      <c r="H76" s="17">
        <f t="shared" si="15"/>
        <v>0.05</v>
      </c>
      <c r="I76" s="17">
        <f t="shared" si="15"/>
        <v>0.05</v>
      </c>
      <c r="J76" s="17">
        <f t="shared" si="15"/>
        <v>0.05</v>
      </c>
      <c r="K76" s="17">
        <f t="shared" si="15"/>
        <v>0.05</v>
      </c>
      <c r="L76" s="17">
        <f t="shared" si="15"/>
        <v>0.05</v>
      </c>
      <c r="M76" s="17">
        <f t="shared" si="15"/>
        <v>0.05</v>
      </c>
      <c r="N76" s="7">
        <v>0.05</v>
      </c>
    </row>
    <row r="77" spans="3:14" ht="12.75">
      <c r="C77" s="3" t="s">
        <v>2</v>
      </c>
      <c r="D77" s="7">
        <v>0.35</v>
      </c>
      <c r="E77" s="17">
        <f>D77</f>
        <v>0.35</v>
      </c>
      <c r="F77" s="17">
        <f aca="true" t="shared" si="16" ref="F77:N77">E77</f>
        <v>0.35</v>
      </c>
      <c r="G77" s="17">
        <f t="shared" si="16"/>
        <v>0.35</v>
      </c>
      <c r="H77" s="17">
        <f t="shared" si="16"/>
        <v>0.35</v>
      </c>
      <c r="I77" s="17">
        <f t="shared" si="16"/>
        <v>0.35</v>
      </c>
      <c r="J77" s="17">
        <f t="shared" si="16"/>
        <v>0.35</v>
      </c>
      <c r="K77" s="17">
        <f t="shared" si="16"/>
        <v>0.35</v>
      </c>
      <c r="L77" s="17">
        <f t="shared" si="16"/>
        <v>0.35</v>
      </c>
      <c r="M77" s="17">
        <f t="shared" si="16"/>
        <v>0.35</v>
      </c>
      <c r="N77" s="17">
        <f t="shared" si="16"/>
        <v>0.35</v>
      </c>
    </row>
    <row r="78" spans="3:14" ht="12.75">
      <c r="C78" s="3" t="s">
        <v>7</v>
      </c>
      <c r="D78" s="10">
        <f>D76/D77*D75</f>
        <v>14.285714285714288</v>
      </c>
      <c r="E78" s="10">
        <f>E76/E77*E75</f>
        <v>15.000000000000002</v>
      </c>
      <c r="F78" s="10">
        <f>F76/F77*F75</f>
        <v>15.750000000000002</v>
      </c>
      <c r="G78" s="10">
        <f>G76/G77*G75</f>
        <v>16.5375</v>
      </c>
      <c r="H78" s="10">
        <f>H76/H77*H75</f>
        <v>17.364375000000003</v>
      </c>
      <c r="I78" s="10">
        <f>I76/I77*I75</f>
        <v>18.232593750000007</v>
      </c>
      <c r="J78" s="10">
        <f>J76/J77*J75</f>
        <v>19.144223437500006</v>
      </c>
      <c r="K78" s="10">
        <f>K76/K77*K75</f>
        <v>20.10143460937501</v>
      </c>
      <c r="L78" s="10">
        <f>L76/L77*L75</f>
        <v>21.10650633984376</v>
      </c>
      <c r="M78" s="10">
        <f>M76/M77*M75</f>
        <v>22.16183165683595</v>
      </c>
      <c r="N78" s="10">
        <f>N76/N77*N75</f>
        <v>465.3984647935549</v>
      </c>
    </row>
    <row r="79" spans="3:14" ht="12.75">
      <c r="C79" t="s">
        <v>5</v>
      </c>
      <c r="D79" s="2">
        <f>D75*(1-D76/D77)</f>
        <v>85.71428571428571</v>
      </c>
      <c r="E79" s="2">
        <f>E75*(1-E76/E77)</f>
        <v>90</v>
      </c>
      <c r="F79" s="2">
        <f>F75*(1-F76/F77)</f>
        <v>94.5</v>
      </c>
      <c r="G79" s="2">
        <f>G75*(1-G76/G77)</f>
        <v>99.225</v>
      </c>
      <c r="H79" s="2">
        <f>H75*(1-H76/H77)</f>
        <v>104.18625</v>
      </c>
      <c r="I79" s="2">
        <f>I75*(1-I76/I77)</f>
        <v>109.39556250000001</v>
      </c>
      <c r="J79" s="2">
        <f>J75*(1-J76/J77)</f>
        <v>114.86534062500002</v>
      </c>
      <c r="K79" s="2">
        <f>K75*(1-K76/K77)</f>
        <v>120.60860765625003</v>
      </c>
      <c r="L79" s="2">
        <f>L75*(1-L76/L77)</f>
        <v>126.63903803906256</v>
      </c>
      <c r="M79" s="2">
        <f>M75*(1-M76/M77)</f>
        <v>132.9709899410157</v>
      </c>
      <c r="N79" s="2">
        <f>N75*(1-N76/N77)</f>
        <v>2792.390788761329</v>
      </c>
    </row>
    <row r="80" spans="3:14" ht="12.75">
      <c r="C80" t="s">
        <v>1</v>
      </c>
      <c r="D80" s="7">
        <v>0.1</v>
      </c>
      <c r="E80" s="7">
        <v>0.1</v>
      </c>
      <c r="F80" s="7">
        <v>0.1</v>
      </c>
      <c r="G80" s="7">
        <v>0.1</v>
      </c>
      <c r="H80" s="7">
        <v>0.1</v>
      </c>
      <c r="I80" s="7">
        <v>0.1</v>
      </c>
      <c r="J80" s="7">
        <v>0.1</v>
      </c>
      <c r="K80" s="7">
        <v>0.1</v>
      </c>
      <c r="L80" s="7">
        <v>0.1</v>
      </c>
      <c r="M80" s="7">
        <v>0.1</v>
      </c>
      <c r="N80" s="7">
        <v>0.1</v>
      </c>
    </row>
    <row r="81" spans="3:14" ht="12.75">
      <c r="C81" s="3" t="s">
        <v>8</v>
      </c>
      <c r="D81" s="9">
        <v>1</v>
      </c>
      <c r="E81" s="9">
        <f>D81+1</f>
        <v>2</v>
      </c>
      <c r="F81" s="9">
        <f aca="true" t="shared" si="17" ref="F81:M81">E81+1</f>
        <v>3</v>
      </c>
      <c r="G81" s="9">
        <f t="shared" si="17"/>
        <v>4</v>
      </c>
      <c r="H81" s="9">
        <f t="shared" si="17"/>
        <v>5</v>
      </c>
      <c r="I81" s="9">
        <f t="shared" si="17"/>
        <v>6</v>
      </c>
      <c r="J81" s="9">
        <f t="shared" si="17"/>
        <v>7</v>
      </c>
      <c r="K81" s="9">
        <f t="shared" si="17"/>
        <v>8</v>
      </c>
      <c r="L81" s="9">
        <f t="shared" si="17"/>
        <v>9</v>
      </c>
      <c r="M81" s="9">
        <f t="shared" si="17"/>
        <v>10</v>
      </c>
      <c r="N81" s="11">
        <f>M81</f>
        <v>10</v>
      </c>
    </row>
    <row r="82" spans="3:14" ht="12.75">
      <c r="C82" s="3" t="s">
        <v>9</v>
      </c>
      <c r="D82" s="2">
        <f>D79/(1+D80)^D81</f>
        <v>77.9220779220779</v>
      </c>
      <c r="E82" s="2">
        <f>E79/(1+E80)^E81</f>
        <v>74.38016528925618</v>
      </c>
      <c r="F82" s="2">
        <f>F79/(1+F80)^F81</f>
        <v>70.99924868519908</v>
      </c>
      <c r="G82" s="2">
        <f>G79/(1+G80)^G81</f>
        <v>67.77201010859912</v>
      </c>
      <c r="H82" s="2">
        <f>H79/(1+H80)^H81</f>
        <v>64.69146419457188</v>
      </c>
      <c r="I82" s="2">
        <f>I79/(1+I80)^I81</f>
        <v>61.750943094818616</v>
      </c>
      <c r="J82" s="2">
        <f>J79/(1+J80)^J81</f>
        <v>58.944082045054124</v>
      </c>
      <c r="K82" s="2">
        <f>K79/(1+K80)^K81</f>
        <v>56.26480558846077</v>
      </c>
      <c r="L82" s="2">
        <f>L79/(1+L80)^L81</f>
        <v>53.70731442534892</v>
      </c>
      <c r="M82" s="2">
        <f>M79/(1+M80)^M81</f>
        <v>51.26607286056033</v>
      </c>
      <c r="N82" s="2">
        <f>N79/(1+N80)^N81</f>
        <v>1076.5875300717669</v>
      </c>
    </row>
    <row r="83" spans="3:4" ht="12.75">
      <c r="C83" s="3" t="s">
        <v>15</v>
      </c>
      <c r="D83" s="2">
        <f>SUM(D82:N82)</f>
        <v>1714.2857142857138</v>
      </c>
    </row>
    <row r="84" spans="3:14" ht="12.75">
      <c r="C84" s="15" t="s">
        <v>16</v>
      </c>
      <c r="D84" s="24">
        <f>D83/D75</f>
        <v>17.14285714285714</v>
      </c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3:7" ht="12.75">
      <c r="C86" s="16" t="s">
        <v>11</v>
      </c>
      <c r="D86" s="2">
        <f>D75/D80</f>
        <v>1000</v>
      </c>
      <c r="E86" s="1">
        <f>D86/D91</f>
        <v>0.5833333333333335</v>
      </c>
      <c r="G86" s="1"/>
    </row>
    <row r="87" spans="3:7" ht="12.75">
      <c r="C87" s="16" t="s">
        <v>24</v>
      </c>
      <c r="D87" s="7">
        <v>0.05</v>
      </c>
      <c r="E87" s="1"/>
      <c r="G87" s="1"/>
    </row>
    <row r="88" spans="3:7" ht="12.75">
      <c r="C88" s="16" t="s">
        <v>25</v>
      </c>
      <c r="D88" s="10">
        <f>IF(D76=D87,D83,D88)</f>
        <v>1714.2857142857138</v>
      </c>
      <c r="E88" s="1"/>
      <c r="G88" s="1"/>
    </row>
    <row r="89" spans="3:7" ht="12.75">
      <c r="C89" s="16" t="s">
        <v>12</v>
      </c>
      <c r="D89" s="2">
        <f>D88-D86</f>
        <v>714.2857142857138</v>
      </c>
      <c r="E89" s="1">
        <f>D89/D91</f>
        <v>0.41666666666666646</v>
      </c>
      <c r="G89" s="1"/>
    </row>
    <row r="90" spans="3:7" ht="12.75">
      <c r="C90" s="16" t="s">
        <v>13</v>
      </c>
      <c r="D90" s="2">
        <f>D83-D88</f>
        <v>0</v>
      </c>
      <c r="E90" s="1">
        <f>D90/D91</f>
        <v>0</v>
      </c>
      <c r="G90" s="1"/>
    </row>
    <row r="91" spans="3:7" ht="12.75">
      <c r="C91" s="18" t="s">
        <v>14</v>
      </c>
      <c r="D91" s="19">
        <f>D86+D89+D90</f>
        <v>1714.2857142857138</v>
      </c>
      <c r="E91" s="20">
        <f>E86+E89+E90</f>
        <v>1</v>
      </c>
      <c r="G9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Niskanen, Mika</dc:creator>
  <cp:keywords/>
  <dc:description/>
  <cp:lastModifiedBy>Niskanen, Mika</cp:lastModifiedBy>
  <cp:lastPrinted>2016-10-30T15:35:35Z</cp:lastPrinted>
  <dcterms:created xsi:type="dcterms:W3CDTF">2016-10-30T15:12:34Z</dcterms:created>
  <dcterms:modified xsi:type="dcterms:W3CDTF">2016-10-30T17:03:11Z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7755378c-71f6-49c3-b84a-dbd649f018e5</vt:lpwstr>
  </property>
</Properties>
</file>