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\Documents\"/>
    </mc:Choice>
  </mc:AlternateContent>
  <xr:revisionPtr revIDLastSave="0" documentId="13_ncr:1_{7E4119E0-0CD7-4571-9FA5-65E6F5E77D99}" xr6:coauthVersionLast="45" xr6:coauthVersionMax="45" xr10:uidLastSave="{00000000-0000-0000-0000-000000000000}"/>
  <bookViews>
    <workbookView xWindow="28680" yWindow="-120" windowWidth="29040" windowHeight="15840" xr2:uid="{8BAC81D6-E1CD-4F3B-AF65-2FE917D68570}"/>
  </bookViews>
  <sheets>
    <sheet name="Expenses" sheetId="1" r:id="rId1"/>
    <sheet name="Savings" sheetId="4" r:id="rId2"/>
    <sheet name="Raw Data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8" i="1"/>
  <c r="F9" i="1"/>
  <c r="F17" i="1"/>
  <c r="F18" i="1"/>
  <c r="F19" i="1"/>
  <c r="F20" i="1"/>
  <c r="F41" i="1"/>
  <c r="F42" i="1"/>
  <c r="F43" i="1"/>
  <c r="H16" i="1"/>
  <c r="F16" i="1" s="1"/>
  <c r="H7" i="1"/>
  <c r="F7" i="1" s="1"/>
  <c r="I33" i="1"/>
  <c r="I28" i="1"/>
  <c r="I22" i="1"/>
  <c r="I16" i="1"/>
  <c r="I7" i="1"/>
  <c r="I11" i="1" s="1"/>
  <c r="I12" i="1" s="1"/>
  <c r="I14" i="1" s="1"/>
  <c r="J33" i="1"/>
  <c r="J28" i="1"/>
  <c r="J22" i="1"/>
  <c r="J16" i="1"/>
  <c r="J7" i="1"/>
  <c r="J11" i="1" s="1"/>
  <c r="J12" i="1" s="1"/>
  <c r="J14" i="1" s="1"/>
  <c r="H23" i="1"/>
  <c r="F23" i="1" s="1"/>
  <c r="H24" i="1"/>
  <c r="F24" i="1" s="1"/>
  <c r="H25" i="1"/>
  <c r="F25" i="1" s="1"/>
  <c r="H26" i="1"/>
  <c r="F26" i="1" s="1"/>
  <c r="H29" i="1"/>
  <c r="F29" i="1" s="1"/>
  <c r="H30" i="1"/>
  <c r="F30" i="1" s="1"/>
  <c r="H31" i="1"/>
  <c r="F31" i="1" s="1"/>
  <c r="H34" i="1"/>
  <c r="F34" i="1" s="1"/>
  <c r="H35" i="1"/>
  <c r="F35" i="1" s="1"/>
  <c r="H36" i="1"/>
  <c r="F36" i="1" s="1"/>
  <c r="H7" i="4"/>
  <c r="H8" i="4"/>
  <c r="H9" i="4"/>
  <c r="H10" i="4"/>
  <c r="K7" i="1"/>
  <c r="H28" i="1" l="1"/>
  <c r="F28" i="1" s="1"/>
  <c r="H11" i="1"/>
  <c r="F11" i="1" s="1"/>
  <c r="H22" i="1"/>
  <c r="F22" i="1" s="1"/>
  <c r="H33" i="1"/>
  <c r="F33" i="1" s="1"/>
  <c r="I39" i="1"/>
  <c r="I46" i="1" s="1"/>
  <c r="J39" i="1"/>
  <c r="J46" i="1" s="1"/>
  <c r="H6" i="4"/>
  <c r="H13" i="4" s="1"/>
  <c r="H12" i="1" l="1"/>
  <c r="F12" i="1" s="1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H14" i="1" l="1"/>
  <c r="F14" i="1" s="1"/>
  <c r="D43" i="1"/>
  <c r="D42" i="1"/>
  <c r="D41" i="1"/>
  <c r="D36" i="1"/>
  <c r="D35" i="1"/>
  <c r="D34" i="1"/>
  <c r="D31" i="1"/>
  <c r="D30" i="1"/>
  <c r="D29" i="1"/>
  <c r="D26" i="1"/>
  <c r="D25" i="1"/>
  <c r="D24" i="1"/>
  <c r="D23" i="1"/>
  <c r="D20" i="1"/>
  <c r="D19" i="1"/>
  <c r="D18" i="1"/>
  <c r="D17" i="1"/>
  <c r="D9" i="1"/>
  <c r="D8" i="1"/>
  <c r="D6" i="1"/>
  <c r="D4" i="1"/>
  <c r="G13" i="4"/>
  <c r="D11" i="4"/>
  <c r="L10" i="4"/>
  <c r="L9" i="4"/>
  <c r="L8" i="4"/>
  <c r="L7" i="4"/>
  <c r="I7" i="4"/>
  <c r="J7" i="4"/>
  <c r="K7" i="4"/>
  <c r="F11" i="4"/>
  <c r="E4" i="1"/>
  <c r="G9" i="4"/>
  <c r="F10" i="4"/>
  <c r="I10" i="4"/>
  <c r="J10" i="4"/>
  <c r="K10" i="4"/>
  <c r="I9" i="4"/>
  <c r="J9" i="4"/>
  <c r="K9" i="4"/>
  <c r="G7" i="4"/>
  <c r="G8" i="4"/>
  <c r="I8" i="4"/>
  <c r="J8" i="4"/>
  <c r="K8" i="4"/>
  <c r="K33" i="1"/>
  <c r="K28" i="1"/>
  <c r="K22" i="1"/>
  <c r="K16" i="1"/>
  <c r="K11" i="1"/>
  <c r="K12" i="1" s="1"/>
  <c r="K14" i="1" s="1"/>
  <c r="H39" i="1" l="1"/>
  <c r="F39" i="1" s="1"/>
  <c r="K39" i="1"/>
  <c r="K46" i="1" s="1"/>
  <c r="E34" i="1"/>
  <c r="D16" i="1"/>
  <c r="D33" i="1"/>
  <c r="D22" i="1"/>
  <c r="D7" i="1"/>
  <c r="D28" i="1"/>
  <c r="F8" i="4"/>
  <c r="L6" i="4"/>
  <c r="J6" i="4"/>
  <c r="J13" i="4" s="1"/>
  <c r="D7" i="4"/>
  <c r="D9" i="4"/>
  <c r="E36" i="1"/>
  <c r="E24" i="1"/>
  <c r="E25" i="1"/>
  <c r="E16" i="1"/>
  <c r="E26" i="1"/>
  <c r="E28" i="1"/>
  <c r="E41" i="1"/>
  <c r="E35" i="1"/>
  <c r="E17" i="1"/>
  <c r="E7" i="1"/>
  <c r="E18" i="1"/>
  <c r="E29" i="1"/>
  <c r="E42" i="1"/>
  <c r="E8" i="1"/>
  <c r="E19" i="1"/>
  <c r="E30" i="1"/>
  <c r="E43" i="1"/>
  <c r="E9" i="1"/>
  <c r="E20" i="1"/>
  <c r="E31" i="1"/>
  <c r="E23" i="1"/>
  <c r="E33" i="1"/>
  <c r="E22" i="1"/>
  <c r="D10" i="4"/>
  <c r="D8" i="4"/>
  <c r="I6" i="4"/>
  <c r="I13" i="4" s="1"/>
  <c r="F7" i="4"/>
  <c r="K6" i="4"/>
  <c r="K13" i="4" s="1"/>
  <c r="F9" i="4"/>
  <c r="E6" i="1"/>
  <c r="H46" i="1" l="1"/>
  <c r="F46" i="1" s="1"/>
  <c r="D11" i="1"/>
  <c r="D6" i="4"/>
  <c r="D13" i="4" s="1"/>
  <c r="E11" i="1"/>
  <c r="E4" i="4"/>
  <c r="E11" i="4" s="1"/>
  <c r="F6" i="4"/>
  <c r="F13" i="4" s="1"/>
  <c r="D12" i="1" l="1"/>
  <c r="E12" i="1"/>
  <c r="E9" i="4"/>
  <c r="E8" i="4"/>
  <c r="E10" i="4"/>
  <c r="E7" i="4"/>
  <c r="E6" i="4" l="1"/>
  <c r="E13" i="4" s="1"/>
  <c r="D14" i="1"/>
  <c r="E14" i="1"/>
  <c r="E39" i="1" l="1"/>
  <c r="D39" i="1"/>
  <c r="D46" i="1" l="1"/>
  <c r="E4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710EC2-DD78-4611-B905-3276449DBF89}" keepAlive="1" name="Query - 2020-04-30_transaction_download" description="Connection to the '2020-04-30_transaction_download' query in the workbook." type="5" refreshedVersion="6" background="1">
    <dbPr connection="Provider=Microsoft.Mashup.OleDb.1;Data Source=$Workbook$;Location=2020-04-30_transaction_download;Extended Properties=&quot;&quot;" command="SELECT * FROM [2020-04-30_transaction_download]"/>
  </connection>
</connections>
</file>

<file path=xl/sharedStrings.xml><?xml version="1.0" encoding="utf-8"?>
<sst xmlns="http://schemas.openxmlformats.org/spreadsheetml/2006/main" count="131" uniqueCount="47">
  <si>
    <t>Gross Income</t>
  </si>
  <si>
    <t>401K / IRA</t>
  </si>
  <si>
    <t>Healthcare Etc</t>
  </si>
  <si>
    <t xml:space="preserve">Take Home Income </t>
  </si>
  <si>
    <t>Rent</t>
  </si>
  <si>
    <t>Cost Of Living</t>
  </si>
  <si>
    <t>Utilities</t>
  </si>
  <si>
    <t>Internet</t>
  </si>
  <si>
    <t>Transporation</t>
  </si>
  <si>
    <t>Food</t>
  </si>
  <si>
    <t>Grocery</t>
  </si>
  <si>
    <t>Dining</t>
  </si>
  <si>
    <t>Takeout</t>
  </si>
  <si>
    <t>Drinks/Alc</t>
  </si>
  <si>
    <t>Home Goods</t>
  </si>
  <si>
    <t>Media</t>
  </si>
  <si>
    <t xml:space="preserve">Remaing </t>
  </si>
  <si>
    <t>Savings</t>
  </si>
  <si>
    <t>Large Purchase Saving</t>
  </si>
  <si>
    <t>Pre-tax</t>
  </si>
  <si>
    <t>Tax</t>
  </si>
  <si>
    <t>Adjusted Gross Income</t>
  </si>
  <si>
    <t>Month Ann.</t>
  </si>
  <si>
    <t>-</t>
  </si>
  <si>
    <t>Total Saved</t>
  </si>
  <si>
    <t>Retirement Accts</t>
  </si>
  <si>
    <t>Brokerage</t>
  </si>
  <si>
    <t>General Savings</t>
  </si>
  <si>
    <t>Large Purchase Savings</t>
  </si>
  <si>
    <t>Withdrawls</t>
  </si>
  <si>
    <t>Base</t>
  </si>
  <si>
    <t>Current Totals</t>
  </si>
  <si>
    <t>All Month Ann.</t>
  </si>
  <si>
    <t>Savings Rate</t>
  </si>
  <si>
    <t>YTD</t>
  </si>
  <si>
    <t>Account Number</t>
  </si>
  <si>
    <t>Transaction Date</t>
  </si>
  <si>
    <t>Transaction Amount</t>
  </si>
  <si>
    <t>Transaction Type</t>
  </si>
  <si>
    <t>Transaction Description</t>
  </si>
  <si>
    <t>Tags</t>
  </si>
  <si>
    <t>Art</t>
  </si>
  <si>
    <t>Decorations</t>
  </si>
  <si>
    <t>Streaming</t>
  </si>
  <si>
    <t>Movies/tv</t>
  </si>
  <si>
    <t>Games</t>
  </si>
  <si>
    <t>Left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</si>
</sst>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mm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 indent="2"/>
    </xf>
    <xf numFmtId="164" fontId="2" fillId="0" borderId="12" xfId="0" applyNumberFormat="1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/>
    </xf>
    <xf numFmtId="0" fontId="0" fillId="0" borderId="21" xfId="0" applyFont="1" applyBorder="1"/>
    <xf numFmtId="0" fontId="0" fillId="2" borderId="21" xfId="0" applyFont="1" applyFill="1" applyBorder="1"/>
    <xf numFmtId="0" fontId="0" fillId="2" borderId="20" xfId="0" applyNumberFormat="1" applyFont="1" applyFill="1" applyBorder="1"/>
    <xf numFmtId="0" fontId="0" fillId="2" borderId="21" xfId="0" applyNumberFormat="1" applyFont="1" applyFill="1" applyBorder="1"/>
    <xf numFmtId="0" fontId="0" fillId="2" borderId="22" xfId="0" applyNumberFormat="1" applyFont="1" applyFill="1" applyBorder="1"/>
    <xf numFmtId="0" fontId="0" fillId="0" borderId="20" xfId="0" applyNumberFormat="1" applyFont="1" applyBorder="1"/>
    <xf numFmtId="14" fontId="0" fillId="0" borderId="21" xfId="0" applyNumberFormat="1" applyFont="1" applyBorder="1"/>
    <xf numFmtId="0" fontId="0" fillId="0" borderId="21" xfId="0" applyNumberFormat="1" applyFont="1" applyBorder="1"/>
    <xf numFmtId="0" fontId="0" fillId="0" borderId="2" xfId="0" applyFont="1" applyBorder="1" applyAlignment="1">
      <alignment horizontal="left" vertical="center" indent="1"/>
    </xf>
    <xf numFmtId="14" fontId="0" fillId="2" borderId="21" xfId="0" applyNumberFormat="1" applyFont="1" applyFill="1" applyBorder="1"/>
    <xf numFmtId="0" fontId="0" fillId="2" borderId="2" xfId="0" applyFont="1" applyFill="1" applyBorder="1" applyAlignment="1">
      <alignment horizontal="left" vertical="center" indent="1"/>
    </xf>
    <xf numFmtId="0" fontId="0" fillId="0" borderId="2" xfId="0" applyNumberFormat="1" applyFont="1" applyBorder="1" applyAlignment="1">
      <alignment horizontal="left" vertical="center" indent="1"/>
    </xf>
    <xf numFmtId="0" fontId="0" fillId="2" borderId="2" xfId="0" applyNumberFormat="1" applyFont="1" applyFill="1" applyBorder="1" applyAlignment="1">
      <alignment horizontal="left" vertical="center" indent="1"/>
    </xf>
    <xf numFmtId="0" fontId="0" fillId="0" borderId="23" xfId="0" applyNumberFormat="1" applyFont="1" applyBorder="1" applyAlignment="1">
      <alignment horizontal="left" vertical="center" indent="1"/>
    </xf>
    <xf numFmtId="0" fontId="0" fillId="2" borderId="23" xfId="0" applyNumberFormat="1" applyFont="1" applyFill="1" applyBorder="1" applyAlignment="1">
      <alignment horizontal="left" vertical="center" indent="1"/>
    </xf>
    <xf numFmtId="2" fontId="0" fillId="0" borderId="21" xfId="0" applyNumberFormat="1" applyFont="1" applyBorder="1"/>
    <xf numFmtId="0" fontId="0" fillId="3" borderId="5" xfId="0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37" fontId="3" fillId="0" borderId="5" xfId="0" applyNumberFormat="1" applyFont="1" applyBorder="1" applyAlignment="1">
      <alignment vertical="center"/>
    </xf>
    <xf numFmtId="37" fontId="0" fillId="0" borderId="6" xfId="0" applyNumberFormat="1" applyFont="1" applyBorder="1" applyAlignment="1">
      <alignment vertical="center"/>
    </xf>
    <xf numFmtId="37" fontId="0" fillId="0" borderId="2" xfId="0" applyNumberFormat="1" applyFont="1" applyBorder="1" applyAlignment="1">
      <alignment vertical="center"/>
    </xf>
    <xf numFmtId="37" fontId="0" fillId="0" borderId="2" xfId="0" applyNumberForma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0" fillId="0" borderId="6" xfId="0" applyNumberFormat="1" applyBorder="1" applyAlignment="1">
      <alignment vertical="center"/>
    </xf>
    <xf numFmtId="37" fontId="2" fillId="0" borderId="6" xfId="0" applyNumberFormat="1" applyFont="1" applyBorder="1" applyAlignment="1">
      <alignment vertical="center"/>
    </xf>
    <xf numFmtId="37" fontId="0" fillId="0" borderId="3" xfId="0" applyNumberFormat="1" applyFont="1" applyBorder="1" applyAlignment="1">
      <alignment vertical="center"/>
    </xf>
    <xf numFmtId="37" fontId="0" fillId="0" borderId="4" xfId="0" applyNumberFormat="1" applyFont="1" applyBorder="1" applyAlignment="1">
      <alignment vertical="center"/>
    </xf>
    <xf numFmtId="9" fontId="4" fillId="0" borderId="3" xfId="1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8BED-3164-4178-B474-263FAA6963F2}">
  <dimension ref="B1:L48"/>
  <sheetViews>
    <sheetView showGridLines="0" tabSelected="1" zoomScaleNormal="100" workbookViewId="0">
      <pane ySplit="3" topLeftCell="A22" activePane="bottomLeft" state="frozen"/>
      <selection pane="bottomLeft" activeCell="F54" sqref="F54"/>
    </sheetView>
  </sheetViews>
  <sheetFormatPr defaultRowHeight="15" x14ac:dyDescent="0.25"/>
  <cols>
    <col min="1" max="2" width="9.140625" style="1"/>
    <col min="3" max="3" width="25.7109375" style="1" customWidth="1"/>
    <col min="4" max="4" width="12" style="1" customWidth="1"/>
    <col min="5" max="5" width="14.28515625" style="1" customWidth="1"/>
    <col min="6" max="6" width="13.5703125" style="1" customWidth="1"/>
    <col min="7" max="7" width="13.5703125" style="1" hidden="1" customWidth="1"/>
    <col min="8" max="8" width="13.5703125" style="1" customWidth="1"/>
    <col min="9" max="9" width="11.28515625" style="25" customWidth="1"/>
    <col min="10" max="16384" width="9.140625" style="1"/>
  </cols>
  <sheetData>
    <row r="1" spans="2:12" ht="15.75" thickBot="1" x14ac:dyDescent="0.3">
      <c r="I1" s="1"/>
    </row>
    <row r="2" spans="2:12" ht="15.75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5.75" thickBot="1" x14ac:dyDescent="0.3">
      <c r="B3" s="5"/>
      <c r="C3" s="6"/>
      <c r="D3" s="53" t="s">
        <v>34</v>
      </c>
      <c r="E3" s="53" t="s">
        <v>32</v>
      </c>
      <c r="F3" s="54" t="s">
        <v>22</v>
      </c>
      <c r="G3" s="7"/>
      <c r="H3" s="8">
        <v>43922</v>
      </c>
      <c r="I3" s="8">
        <v>43891</v>
      </c>
      <c r="J3" s="8">
        <v>43862</v>
      </c>
      <c r="K3" s="8">
        <v>43831</v>
      </c>
      <c r="L3" s="10"/>
    </row>
    <row r="4" spans="2:12" ht="15.75" hidden="1" thickBot="1" x14ac:dyDescent="0.3">
      <c r="B4" s="5"/>
      <c r="C4" s="11"/>
      <c r="D4" s="11">
        <f>COUNTIF($G6:$K6,"&gt;0")</f>
        <v>4</v>
      </c>
      <c r="E4" s="11">
        <f>COUNTIF($G6:$K6,"&gt;0")</f>
        <v>4</v>
      </c>
      <c r="F4" s="12"/>
      <c r="G4" s="12"/>
      <c r="H4" s="12"/>
      <c r="I4" s="12"/>
      <c r="J4" s="12"/>
      <c r="K4" s="12"/>
      <c r="L4" s="10"/>
    </row>
    <row r="5" spans="2:12" ht="15.75" thickBot="1" x14ac:dyDescent="0.3">
      <c r="B5" s="5"/>
      <c r="C5" s="11"/>
      <c r="D5" s="13"/>
      <c r="E5" s="13"/>
      <c r="F5" s="14"/>
      <c r="G5" s="14"/>
      <c r="H5" s="14"/>
      <c r="I5" s="14"/>
      <c r="J5" s="14"/>
      <c r="K5" s="14"/>
      <c r="L5" s="10"/>
    </row>
    <row r="6" spans="2:12" ht="16.5" thickBot="1" x14ac:dyDescent="0.3">
      <c r="B6" s="5"/>
      <c r="C6" s="15" t="s">
        <v>0</v>
      </c>
      <c r="D6" s="55">
        <f>SUM(G6:K6)</f>
        <v>40000</v>
      </c>
      <c r="E6" s="55">
        <f>SUM($G6:$K6)*(12/$E$4)</f>
        <v>120000</v>
      </c>
      <c r="F6" s="55">
        <f>SUM($G6:$H6)*12</f>
        <v>120000</v>
      </c>
      <c r="G6" s="55" t="s">
        <v>23</v>
      </c>
      <c r="H6" s="55">
        <v>10000</v>
      </c>
      <c r="I6" s="55">
        <v>10000</v>
      </c>
      <c r="J6" s="55">
        <v>10000</v>
      </c>
      <c r="K6" s="55">
        <v>10000</v>
      </c>
      <c r="L6" s="10"/>
    </row>
    <row r="7" spans="2:12" ht="15.75" thickBot="1" x14ac:dyDescent="0.3">
      <c r="B7" s="5"/>
      <c r="C7" s="17" t="s">
        <v>19</v>
      </c>
      <c r="D7" s="56">
        <f>SUM(G7:K7)</f>
        <v>-4000</v>
      </c>
      <c r="E7" s="56">
        <f>SUM($G7:$K7)*(12/$E$4)</f>
        <v>-12000</v>
      </c>
      <c r="F7" s="56">
        <f ca="1">SUM($G7:OFFSET($G7,0,1))*12</f>
        <v>-12000</v>
      </c>
      <c r="G7" s="56" t="s">
        <v>23</v>
      </c>
      <c r="H7" s="56">
        <f t="shared" ref="H7" si="0">SUM(H8:H9)</f>
        <v>-1000</v>
      </c>
      <c r="I7" s="56">
        <f t="shared" ref="I7" si="1">SUM(I8:I9)</f>
        <v>-1000</v>
      </c>
      <c r="J7" s="56">
        <f t="shared" ref="J7" si="2">SUM(J8:J9)</f>
        <v>-1000</v>
      </c>
      <c r="K7" s="56">
        <f t="shared" ref="K7" si="3">SUM(K8:K9)</f>
        <v>-1000</v>
      </c>
      <c r="L7" s="10"/>
    </row>
    <row r="8" spans="2:12" ht="15.75" thickBot="1" x14ac:dyDescent="0.3">
      <c r="B8" s="5"/>
      <c r="C8" s="26" t="s">
        <v>1</v>
      </c>
      <c r="D8" s="57">
        <f>SUM(G8:K8)</f>
        <v>-4000</v>
      </c>
      <c r="E8" s="57">
        <f>SUM($G8:$K8)*(12/$E$4)</f>
        <v>-12000</v>
      </c>
      <c r="F8" s="57">
        <f ca="1">SUM($G8:OFFSET($G8,0,1))*12</f>
        <v>-12000</v>
      </c>
      <c r="G8" s="57" t="s">
        <v>23</v>
      </c>
      <c r="H8" s="58">
        <v>-1000</v>
      </c>
      <c r="I8" s="58">
        <v>-1000</v>
      </c>
      <c r="J8" s="58">
        <v>-1000</v>
      </c>
      <c r="K8" s="58">
        <v>-1000</v>
      </c>
      <c r="L8" s="10"/>
    </row>
    <row r="9" spans="2:12" ht="15.75" thickBot="1" x14ac:dyDescent="0.3">
      <c r="B9" s="5"/>
      <c r="C9" s="26" t="s">
        <v>2</v>
      </c>
      <c r="D9" s="57">
        <f>SUM(G9:K9)</f>
        <v>0</v>
      </c>
      <c r="E9" s="57">
        <f>SUM($G9:$K9)*(12/$E$4)</f>
        <v>0</v>
      </c>
      <c r="F9" s="57">
        <f ca="1">SUM($G9:OFFSET($G9,0,1))*12</f>
        <v>0</v>
      </c>
      <c r="G9" s="57" t="s">
        <v>23</v>
      </c>
      <c r="H9" s="58">
        <v>0</v>
      </c>
      <c r="I9" s="58">
        <v>0</v>
      </c>
      <c r="J9" s="58">
        <v>0</v>
      </c>
      <c r="K9" s="58">
        <v>0</v>
      </c>
      <c r="L9" s="10"/>
    </row>
    <row r="10" spans="2:12" ht="15.75" thickBot="1" x14ac:dyDescent="0.3">
      <c r="B10" s="5"/>
      <c r="C10" s="16"/>
      <c r="D10" s="59"/>
      <c r="E10" s="59"/>
      <c r="F10" s="59"/>
      <c r="G10" s="59" t="s">
        <v>23</v>
      </c>
      <c r="H10" s="58"/>
      <c r="I10" s="58"/>
      <c r="J10" s="58"/>
      <c r="K10" s="58"/>
      <c r="L10" s="10"/>
    </row>
    <row r="11" spans="2:12" ht="16.5" thickBot="1" x14ac:dyDescent="0.3">
      <c r="B11" s="5"/>
      <c r="C11" s="18" t="s">
        <v>21</v>
      </c>
      <c r="D11" s="55">
        <f>SUM(G11:K11)</f>
        <v>36000</v>
      </c>
      <c r="E11" s="55">
        <f>SUM($G11:$K11)*(12/$E$4)</f>
        <v>108000</v>
      </c>
      <c r="F11" s="55">
        <f ca="1">SUM($G11:OFFSET($G11,0,1))*12</f>
        <v>108000</v>
      </c>
      <c r="G11" s="55" t="s">
        <v>23</v>
      </c>
      <c r="H11" s="55">
        <f t="shared" ref="H11" si="4">H6+H7</f>
        <v>9000</v>
      </c>
      <c r="I11" s="55">
        <f t="shared" ref="I11" si="5">I6+I7</f>
        <v>9000</v>
      </c>
      <c r="J11" s="55">
        <f t="shared" ref="J11" si="6">J6+J7</f>
        <v>9000</v>
      </c>
      <c r="K11" s="55">
        <f t="shared" ref="K11" si="7">K6+K7</f>
        <v>9000</v>
      </c>
      <c r="L11" s="10"/>
    </row>
    <row r="12" spans="2:12" ht="15.75" thickBot="1" x14ac:dyDescent="0.3">
      <c r="B12" s="5"/>
      <c r="C12" s="17" t="s">
        <v>20</v>
      </c>
      <c r="D12" s="56">
        <f>SUM(G12:K12)</f>
        <v>-7830</v>
      </c>
      <c r="E12" s="56">
        <f>SUM($G12:$K12)*(12/$E$4)</f>
        <v>-23490</v>
      </c>
      <c r="F12" s="56">
        <f ca="1">SUM($G12:OFFSET($G12,0,1))*12</f>
        <v>-23490</v>
      </c>
      <c r="G12" s="56" t="s">
        <v>23</v>
      </c>
      <c r="H12" s="60">
        <f t="shared" ref="H12" si="8">-(H11*0.2175)</f>
        <v>-1957.5</v>
      </c>
      <c r="I12" s="60">
        <f t="shared" ref="I12" si="9">-(I11*0.2175)</f>
        <v>-1957.5</v>
      </c>
      <c r="J12" s="60">
        <f t="shared" ref="J12" si="10">-(J11*0.2175)</f>
        <v>-1957.5</v>
      </c>
      <c r="K12" s="60">
        <f t="shared" ref="K12" si="11">-(K11*0.2175)</f>
        <v>-1957.5</v>
      </c>
      <c r="L12" s="10"/>
    </row>
    <row r="13" spans="2:12" ht="15.75" thickBot="1" x14ac:dyDescent="0.3">
      <c r="B13" s="5"/>
      <c r="C13" s="6"/>
      <c r="D13" s="59"/>
      <c r="E13" s="59"/>
      <c r="F13" s="59"/>
      <c r="G13" s="59" t="s">
        <v>23</v>
      </c>
      <c r="H13" s="58"/>
      <c r="I13" s="58"/>
      <c r="J13" s="58"/>
      <c r="K13" s="58"/>
      <c r="L13" s="10"/>
    </row>
    <row r="14" spans="2:12" ht="16.5" thickBot="1" x14ac:dyDescent="0.3">
      <c r="B14" s="5"/>
      <c r="C14" s="15" t="s">
        <v>3</v>
      </c>
      <c r="D14" s="55">
        <f>SUM(G14:K14)</f>
        <v>28170</v>
      </c>
      <c r="E14" s="55">
        <f>SUM($G14:$K14)*(12/$E$4)</f>
        <v>84510</v>
      </c>
      <c r="F14" s="55">
        <f ca="1">SUM($G14:OFFSET($G14,0,1))*12</f>
        <v>84510</v>
      </c>
      <c r="G14" s="55" t="s">
        <v>23</v>
      </c>
      <c r="H14" s="55">
        <f t="shared" ref="H14" si="12">SUM(H6,H7,H12)</f>
        <v>7042.5</v>
      </c>
      <c r="I14" s="55">
        <f t="shared" ref="I14" si="13">SUM(I6,I7,I12)</f>
        <v>7042.5</v>
      </c>
      <c r="J14" s="55">
        <f t="shared" ref="J14" si="14">SUM(J6,J7,J12)</f>
        <v>7042.5</v>
      </c>
      <c r="K14" s="55">
        <f t="shared" ref="K14" si="15">SUM(K6,K7,K12)</f>
        <v>7042.5</v>
      </c>
      <c r="L14" s="10"/>
    </row>
    <row r="15" spans="2:12" ht="15.75" thickBot="1" x14ac:dyDescent="0.3">
      <c r="B15" s="5"/>
      <c r="C15" s="19"/>
      <c r="D15" s="61"/>
      <c r="E15" s="61"/>
      <c r="F15" s="61"/>
      <c r="G15" s="61" t="s">
        <v>23</v>
      </c>
      <c r="H15" s="61"/>
      <c r="I15" s="61"/>
      <c r="J15" s="61"/>
      <c r="K15" s="61"/>
      <c r="L15" s="10"/>
    </row>
    <row r="16" spans="2:12" ht="16.5" thickBot="1" x14ac:dyDescent="0.3">
      <c r="B16" s="5"/>
      <c r="C16" s="18" t="s">
        <v>5</v>
      </c>
      <c r="D16" s="55">
        <f>SUM(G16:K16)</f>
        <v>-9200</v>
      </c>
      <c r="E16" s="55">
        <f>SUM($G16:$K16)*(12/$E$4)</f>
        <v>-27600</v>
      </c>
      <c r="F16" s="55">
        <f ca="1">SUM($G16:OFFSET($G16,0,1))*12</f>
        <v>-27600</v>
      </c>
      <c r="G16" s="55" t="s">
        <v>23</v>
      </c>
      <c r="H16" s="55">
        <f t="shared" ref="H16" si="16">SUM(H17:H20)</f>
        <v>-2300</v>
      </c>
      <c r="I16" s="55">
        <f t="shared" ref="I16" si="17">SUM(I17:I20)</f>
        <v>-2300</v>
      </c>
      <c r="J16" s="55">
        <f t="shared" ref="J16" si="18">SUM(J17:J20)</f>
        <v>-2300</v>
      </c>
      <c r="K16" s="55">
        <f t="shared" ref="K16" si="19">SUM(K17:K20)</f>
        <v>-2300</v>
      </c>
      <c r="L16" s="10"/>
    </row>
    <row r="17" spans="2:12" ht="15.75" thickBot="1" x14ac:dyDescent="0.3">
      <c r="B17" s="5"/>
      <c r="C17" s="17" t="s">
        <v>4</v>
      </c>
      <c r="D17" s="56">
        <f>SUM(G17:K17)</f>
        <v>-8000</v>
      </c>
      <c r="E17" s="56">
        <f>SUM($G17:$K17)*(12/$E$4)</f>
        <v>-24000</v>
      </c>
      <c r="F17" s="56">
        <f ca="1">SUM($G17:OFFSET($G17,0,1))*12</f>
        <v>-24000</v>
      </c>
      <c r="G17" s="56" t="s">
        <v>23</v>
      </c>
      <c r="H17" s="60">
        <v>-2000</v>
      </c>
      <c r="I17" s="60">
        <v>-2000</v>
      </c>
      <c r="J17" s="60">
        <v>-2000</v>
      </c>
      <c r="K17" s="60">
        <v>-2000</v>
      </c>
      <c r="L17" s="10"/>
    </row>
    <row r="18" spans="2:12" ht="15.75" thickBot="1" x14ac:dyDescent="0.3">
      <c r="B18" s="5"/>
      <c r="C18" s="17" t="s">
        <v>6</v>
      </c>
      <c r="D18" s="57">
        <f>SUM(G18:K18)</f>
        <v>-400</v>
      </c>
      <c r="E18" s="57">
        <f>SUM($G18:$K18)*(12/$E$4)</f>
        <v>-1200</v>
      </c>
      <c r="F18" s="57">
        <f ca="1">SUM($G18:OFFSET($G18,0,1))*12</f>
        <v>-1200</v>
      </c>
      <c r="G18" s="57" t="s">
        <v>23</v>
      </c>
      <c r="H18" s="58">
        <v>-100</v>
      </c>
      <c r="I18" s="58">
        <v>-100</v>
      </c>
      <c r="J18" s="58">
        <v>-100</v>
      </c>
      <c r="K18" s="58">
        <v>-100</v>
      </c>
      <c r="L18" s="10"/>
    </row>
    <row r="19" spans="2:12" ht="15.75" thickBot="1" x14ac:dyDescent="0.3">
      <c r="B19" s="5"/>
      <c r="C19" s="17" t="s">
        <v>7</v>
      </c>
      <c r="D19" s="57">
        <f>SUM(G19:K19)</f>
        <v>-400</v>
      </c>
      <c r="E19" s="57">
        <f>SUM($G19:$K19)*(12/$E$4)</f>
        <v>-1200</v>
      </c>
      <c r="F19" s="57">
        <f ca="1">SUM($G19:OFFSET($G19,0,1))*12</f>
        <v>-1200</v>
      </c>
      <c r="G19" s="57" t="s">
        <v>23</v>
      </c>
      <c r="H19" s="58">
        <v>-100</v>
      </c>
      <c r="I19" s="58">
        <v>-100</v>
      </c>
      <c r="J19" s="58">
        <v>-100</v>
      </c>
      <c r="K19" s="58">
        <v>-100</v>
      </c>
      <c r="L19" s="10"/>
    </row>
    <row r="20" spans="2:12" ht="15.75" thickBot="1" x14ac:dyDescent="0.3">
      <c r="B20" s="5"/>
      <c r="C20" s="17" t="s">
        <v>8</v>
      </c>
      <c r="D20" s="57">
        <f>SUM(G20:K20)</f>
        <v>-400</v>
      </c>
      <c r="E20" s="57">
        <f>SUM($G20:$K20)*(12/$E$4)</f>
        <v>-1200</v>
      </c>
      <c r="F20" s="57">
        <f ca="1">SUM($G20:OFFSET($G20,0,1))*12</f>
        <v>-1200</v>
      </c>
      <c r="G20" s="57" t="s">
        <v>23</v>
      </c>
      <c r="H20" s="58">
        <v>-100</v>
      </c>
      <c r="I20" s="58">
        <v>-100</v>
      </c>
      <c r="J20" s="58">
        <v>-100</v>
      </c>
      <c r="K20" s="58">
        <v>-100</v>
      </c>
      <c r="L20" s="10"/>
    </row>
    <row r="21" spans="2:12" ht="15.75" thickBot="1" x14ac:dyDescent="0.3">
      <c r="B21" s="5"/>
      <c r="C21" s="6"/>
      <c r="D21" s="59"/>
      <c r="E21" s="59"/>
      <c r="F21" s="59"/>
      <c r="G21" s="59" t="s">
        <v>23</v>
      </c>
      <c r="H21" s="59"/>
      <c r="I21" s="58"/>
      <c r="J21" s="58"/>
      <c r="K21" s="58"/>
      <c r="L21" s="10"/>
    </row>
    <row r="22" spans="2:12" ht="16.5" thickBot="1" x14ac:dyDescent="0.3">
      <c r="B22" s="5"/>
      <c r="C22" s="15" t="s">
        <v>9</v>
      </c>
      <c r="D22" s="55">
        <f>SUM(G22:K22)</f>
        <v>-1652</v>
      </c>
      <c r="E22" s="55">
        <f>SUM($G22:$K22)*(12/$E$4)</f>
        <v>-4956</v>
      </c>
      <c r="F22" s="55">
        <f ca="1">SUM($G22:OFFSET($G22,0,1))*12</f>
        <v>-5424</v>
      </c>
      <c r="G22" s="55" t="s">
        <v>23</v>
      </c>
      <c r="H22" s="55">
        <f t="shared" ref="H22:K22" si="20">SUM(H23:H26)</f>
        <v>-452</v>
      </c>
      <c r="I22" s="55">
        <f t="shared" ref="I22" si="21">SUM(I23:I26)</f>
        <v>-400</v>
      </c>
      <c r="J22" s="55">
        <f t="shared" ref="J22" si="22">SUM(J23:J26)</f>
        <v>-400</v>
      </c>
      <c r="K22" s="55">
        <f t="shared" si="20"/>
        <v>-400</v>
      </c>
      <c r="L22" s="10"/>
    </row>
    <row r="23" spans="2:12" ht="15.75" thickBot="1" x14ac:dyDescent="0.3">
      <c r="B23" s="5"/>
      <c r="C23" s="17" t="s">
        <v>10</v>
      </c>
      <c r="D23" s="56">
        <f>SUM(G23:K23)</f>
        <v>-475</v>
      </c>
      <c r="E23" s="56">
        <f>SUM($G23:$K23)*(12/$E$4)</f>
        <v>-1425</v>
      </c>
      <c r="F23" s="56">
        <f ca="1">SUM($G23:OFFSET($G23,0,1))*12</f>
        <v>-2100</v>
      </c>
      <c r="G23" s="56" t="s">
        <v>23</v>
      </c>
      <c r="H23" s="56">
        <f>-(SUMIFS('Raw Data'!$D:$D,'Raw Data'!$B:$B,Expenses!H$3,'Raw Data'!$G:$G,Expenses!$C23))</f>
        <v>-175</v>
      </c>
      <c r="I23" s="60">
        <v>-100</v>
      </c>
      <c r="J23" s="60">
        <v>-100</v>
      </c>
      <c r="K23" s="60">
        <v>-100</v>
      </c>
      <c r="L23" s="10"/>
    </row>
    <row r="24" spans="2:12" ht="15.75" thickBot="1" x14ac:dyDescent="0.3">
      <c r="B24" s="5"/>
      <c r="C24" s="17" t="s">
        <v>11</v>
      </c>
      <c r="D24" s="57">
        <f>SUM(G24:K24)</f>
        <v>-369</v>
      </c>
      <c r="E24" s="57">
        <f>SUM($G24:$K24)*(12/$E$4)</f>
        <v>-1107</v>
      </c>
      <c r="F24" s="56">
        <f ca="1">SUM($G24:OFFSET($G24,0,1))*12</f>
        <v>-828</v>
      </c>
      <c r="G24" s="57" t="s">
        <v>23</v>
      </c>
      <c r="H24" s="56">
        <f>-(SUMIFS('Raw Data'!$D:$D,'Raw Data'!$B:$B,Expenses!H$3,'Raw Data'!$G:$G,Expenses!$C24))</f>
        <v>-69</v>
      </c>
      <c r="I24" s="58">
        <v>-100</v>
      </c>
      <c r="J24" s="58">
        <v>-100</v>
      </c>
      <c r="K24" s="58">
        <v>-100</v>
      </c>
      <c r="L24" s="10"/>
    </row>
    <row r="25" spans="2:12" ht="15.75" thickBot="1" x14ac:dyDescent="0.3">
      <c r="B25" s="5"/>
      <c r="C25" s="17" t="s">
        <v>12</v>
      </c>
      <c r="D25" s="57">
        <f>SUM(G25:K25)</f>
        <v>-403</v>
      </c>
      <c r="E25" s="57">
        <f>SUM($G25:$K25)*(12/$E$4)</f>
        <v>-1209</v>
      </c>
      <c r="F25" s="56">
        <f ca="1">SUM($G25:OFFSET($G25,0,1))*12</f>
        <v>-1236</v>
      </c>
      <c r="G25" s="57" t="s">
        <v>23</v>
      </c>
      <c r="H25" s="56">
        <f>-(SUMIFS('Raw Data'!$D:$D,'Raw Data'!$B:$B,Expenses!H$3,'Raw Data'!$G:$G,Expenses!$C25))</f>
        <v>-103</v>
      </c>
      <c r="I25" s="58">
        <v>-100</v>
      </c>
      <c r="J25" s="58">
        <v>-100</v>
      </c>
      <c r="K25" s="58">
        <v>-100</v>
      </c>
      <c r="L25" s="10"/>
    </row>
    <row r="26" spans="2:12" ht="15.75" thickBot="1" x14ac:dyDescent="0.3">
      <c r="B26" s="5"/>
      <c r="C26" s="17" t="s">
        <v>13</v>
      </c>
      <c r="D26" s="57">
        <f>SUM(G26:K26)</f>
        <v>-405</v>
      </c>
      <c r="E26" s="57">
        <f>SUM($G26:$K26)*(12/$E$4)</f>
        <v>-1215</v>
      </c>
      <c r="F26" s="56">
        <f ca="1">SUM($G26:OFFSET($G26,0,1))*12</f>
        <v>-1260</v>
      </c>
      <c r="G26" s="57" t="s">
        <v>23</v>
      </c>
      <c r="H26" s="56">
        <f>-(SUMIFS('Raw Data'!$D:$D,'Raw Data'!$B:$B,Expenses!H$3,'Raw Data'!$G:$G,Expenses!$C26))</f>
        <v>-105</v>
      </c>
      <c r="I26" s="58">
        <v>-100</v>
      </c>
      <c r="J26" s="58">
        <v>-100</v>
      </c>
      <c r="K26" s="58">
        <v>-100</v>
      </c>
      <c r="L26" s="10"/>
    </row>
    <row r="27" spans="2:12" ht="15.75" thickBot="1" x14ac:dyDescent="0.3">
      <c r="B27" s="5"/>
      <c r="C27" s="6"/>
      <c r="D27" s="59"/>
      <c r="E27" s="59"/>
      <c r="F27" s="59"/>
      <c r="G27" s="59" t="s">
        <v>23</v>
      </c>
      <c r="H27" s="59"/>
      <c r="I27" s="58"/>
      <c r="J27" s="58"/>
      <c r="K27" s="58"/>
      <c r="L27" s="10"/>
    </row>
    <row r="28" spans="2:12" ht="16.5" thickBot="1" x14ac:dyDescent="0.3">
      <c r="B28" s="5"/>
      <c r="C28" s="15" t="s">
        <v>14</v>
      </c>
      <c r="D28" s="55">
        <f>SUM(G28:K28)</f>
        <v>-1145</v>
      </c>
      <c r="E28" s="55">
        <f>SUM($G28:$K28)*(12/$E$4)</f>
        <v>-3435</v>
      </c>
      <c r="F28" s="55">
        <f ca="1">SUM($G28:OFFSET($G28,0,1))*12</f>
        <v>-2940</v>
      </c>
      <c r="G28" s="55" t="s">
        <v>23</v>
      </c>
      <c r="H28" s="55">
        <f t="shared" ref="H28:K28" si="23">SUM(H29:H31)</f>
        <v>-245</v>
      </c>
      <c r="I28" s="55">
        <f t="shared" ref="I28" si="24">SUM(I29:I31)</f>
        <v>-300</v>
      </c>
      <c r="J28" s="55">
        <f t="shared" ref="J28" si="25">SUM(J29:J31)</f>
        <v>-300</v>
      </c>
      <c r="K28" s="55">
        <f t="shared" si="23"/>
        <v>-300</v>
      </c>
      <c r="L28" s="10"/>
    </row>
    <row r="29" spans="2:12" ht="15.75" thickBot="1" x14ac:dyDescent="0.3">
      <c r="B29" s="5"/>
      <c r="C29" s="17" t="s">
        <v>41</v>
      </c>
      <c r="D29" s="56">
        <f>SUM(G29:K29)</f>
        <v>-385</v>
      </c>
      <c r="E29" s="56">
        <f>SUM($G29:$K29)*(12/$E$4)</f>
        <v>-1155</v>
      </c>
      <c r="F29" s="56">
        <f ca="1">SUM($G29:OFFSET($G29,0,1))*12</f>
        <v>-1020</v>
      </c>
      <c r="G29" s="56" t="s">
        <v>23</v>
      </c>
      <c r="H29" s="56">
        <f>-(SUMIFS('Raw Data'!$D:$D,'Raw Data'!$B:$B,Expenses!H$3,'Raw Data'!$G:$G,Expenses!$C29))</f>
        <v>-85</v>
      </c>
      <c r="I29" s="60">
        <v>-100</v>
      </c>
      <c r="J29" s="60">
        <v>-100</v>
      </c>
      <c r="K29" s="60">
        <v>-100</v>
      </c>
      <c r="L29" s="10"/>
    </row>
    <row r="30" spans="2:12" ht="15.75" thickBot="1" x14ac:dyDescent="0.3">
      <c r="B30" s="5"/>
      <c r="C30" s="17" t="s">
        <v>42</v>
      </c>
      <c r="D30" s="57">
        <f>SUM(G30:K30)</f>
        <v>-335</v>
      </c>
      <c r="E30" s="57">
        <f>SUM($G30:$K30)*(12/$E$4)</f>
        <v>-1005</v>
      </c>
      <c r="F30" s="56">
        <f ca="1">SUM($G30:OFFSET($G30,0,1))*12</f>
        <v>-420</v>
      </c>
      <c r="G30" s="57" t="s">
        <v>23</v>
      </c>
      <c r="H30" s="56">
        <f>-(SUMIFS('Raw Data'!$D:$D,'Raw Data'!$B:$B,Expenses!H$3,'Raw Data'!$G:$G,Expenses!$C30))</f>
        <v>-35</v>
      </c>
      <c r="I30" s="58">
        <v>-100</v>
      </c>
      <c r="J30" s="58">
        <v>-100</v>
      </c>
      <c r="K30" s="58">
        <v>-100</v>
      </c>
      <c r="L30" s="10"/>
    </row>
    <row r="31" spans="2:12" ht="15.75" thickBot="1" x14ac:dyDescent="0.3">
      <c r="B31" s="5"/>
      <c r="C31" s="17" t="s">
        <v>14</v>
      </c>
      <c r="D31" s="57">
        <f>SUM(G31:K31)</f>
        <v>-425</v>
      </c>
      <c r="E31" s="57">
        <f>SUM($G31:$K31)*(12/$E$4)</f>
        <v>-1275</v>
      </c>
      <c r="F31" s="56">
        <f ca="1">SUM($G31:OFFSET($G31,0,1))*12</f>
        <v>-1500</v>
      </c>
      <c r="G31" s="57" t="s">
        <v>23</v>
      </c>
      <c r="H31" s="56">
        <f>-(SUMIFS('Raw Data'!$D:$D,'Raw Data'!$B:$B,Expenses!H$3,'Raw Data'!$G:$G,Expenses!$C31))</f>
        <v>-125</v>
      </c>
      <c r="I31" s="58">
        <v>-100</v>
      </c>
      <c r="J31" s="58">
        <v>-100</v>
      </c>
      <c r="K31" s="58">
        <v>-100</v>
      </c>
      <c r="L31" s="10"/>
    </row>
    <row r="32" spans="2:12" ht="15.75" thickBot="1" x14ac:dyDescent="0.3">
      <c r="B32" s="5"/>
      <c r="C32" s="6"/>
      <c r="D32" s="59"/>
      <c r="E32" s="59"/>
      <c r="F32" s="59"/>
      <c r="G32" s="59" t="s">
        <v>23</v>
      </c>
      <c r="H32" s="59"/>
      <c r="I32" s="58"/>
      <c r="J32" s="58"/>
      <c r="K32" s="58"/>
      <c r="L32" s="10"/>
    </row>
    <row r="33" spans="2:12" ht="16.5" thickBot="1" x14ac:dyDescent="0.3">
      <c r="B33" s="5"/>
      <c r="C33" s="15" t="s">
        <v>15</v>
      </c>
      <c r="D33" s="55">
        <f>SUM(G33:K33)</f>
        <v>-1020</v>
      </c>
      <c r="E33" s="55">
        <f>SUM($G33:$K33)*(12/$E$4)</f>
        <v>-3060</v>
      </c>
      <c r="F33" s="55">
        <f ca="1">SUM($G33:OFFSET($G33,0,1))*12</f>
        <v>-1440</v>
      </c>
      <c r="G33" s="55" t="s">
        <v>23</v>
      </c>
      <c r="H33" s="55">
        <f t="shared" ref="H33:K33" si="26">SUM(H34:H36)</f>
        <v>-120</v>
      </c>
      <c r="I33" s="55">
        <f t="shared" ref="I33" si="27">SUM(I34:I36)</f>
        <v>-300</v>
      </c>
      <c r="J33" s="55">
        <f t="shared" ref="J33" si="28">SUM(J34:J36)</f>
        <v>-300</v>
      </c>
      <c r="K33" s="55">
        <f t="shared" si="26"/>
        <v>-300</v>
      </c>
      <c r="L33" s="10"/>
    </row>
    <row r="34" spans="2:12" ht="15.75" thickBot="1" x14ac:dyDescent="0.3">
      <c r="B34" s="5"/>
      <c r="C34" s="17" t="s">
        <v>43</v>
      </c>
      <c r="D34" s="56">
        <f>SUM(G34:K34)</f>
        <v>-320</v>
      </c>
      <c r="E34" s="56">
        <f>SUM($G34:$K34)*(12/$E$4)</f>
        <v>-960</v>
      </c>
      <c r="F34" s="56">
        <f ca="1">SUM($G34:OFFSET($G34,0,1))*12</f>
        <v>-240</v>
      </c>
      <c r="G34" s="56"/>
      <c r="H34" s="56">
        <f>-(SUMIFS('Raw Data'!$D:$D,'Raw Data'!$B:$B,Expenses!H$3,'Raw Data'!$G:$G,Expenses!$C34))</f>
        <v>-20</v>
      </c>
      <c r="I34" s="60">
        <v>-100</v>
      </c>
      <c r="J34" s="60">
        <v>-100</v>
      </c>
      <c r="K34" s="60">
        <v>-100</v>
      </c>
      <c r="L34" s="10"/>
    </row>
    <row r="35" spans="2:12" ht="15.75" thickBot="1" x14ac:dyDescent="0.3">
      <c r="B35" s="5"/>
      <c r="C35" s="17" t="s">
        <v>44</v>
      </c>
      <c r="D35" s="57">
        <f>SUM(G35:K35)</f>
        <v>-320</v>
      </c>
      <c r="E35" s="57">
        <f>SUM($G35:$K35)*(12/$E$4)</f>
        <v>-960</v>
      </c>
      <c r="F35" s="56">
        <f ca="1">SUM($G35:OFFSET($G35,0,1))*12</f>
        <v>-240</v>
      </c>
      <c r="G35" s="57" t="s">
        <v>23</v>
      </c>
      <c r="H35" s="56">
        <f>-(SUMIFS('Raw Data'!$D:$D,'Raw Data'!$B:$B,Expenses!H$3,'Raw Data'!$G:$G,Expenses!$C35))</f>
        <v>-20</v>
      </c>
      <c r="I35" s="58">
        <v>-100</v>
      </c>
      <c r="J35" s="58">
        <v>-100</v>
      </c>
      <c r="K35" s="58">
        <v>-100</v>
      </c>
      <c r="L35" s="10"/>
    </row>
    <row r="36" spans="2:12" ht="15.75" thickBot="1" x14ac:dyDescent="0.3">
      <c r="B36" s="5"/>
      <c r="C36" s="17" t="s">
        <v>45</v>
      </c>
      <c r="D36" s="57">
        <f>SUM(G36:K36)</f>
        <v>-380</v>
      </c>
      <c r="E36" s="57">
        <f>SUM($G36:$K36)*(12/$E$4)</f>
        <v>-1140</v>
      </c>
      <c r="F36" s="56">
        <f ca="1">SUM($G36:OFFSET($G36,0,1))*12</f>
        <v>-960</v>
      </c>
      <c r="G36" s="57" t="s">
        <v>23</v>
      </c>
      <c r="H36" s="56">
        <f>-(SUMIFS('Raw Data'!$D:$D,'Raw Data'!$B:$B,Expenses!H$3,'Raw Data'!$G:$G,Expenses!$C36))</f>
        <v>-80</v>
      </c>
      <c r="I36" s="58">
        <v>-100</v>
      </c>
      <c r="J36" s="58">
        <v>-100</v>
      </c>
      <c r="K36" s="58">
        <v>-100</v>
      </c>
      <c r="L36" s="10"/>
    </row>
    <row r="37" spans="2:12" ht="15.75" thickBot="1" x14ac:dyDescent="0.3">
      <c r="B37" s="5"/>
      <c r="C37" s="6"/>
      <c r="D37" s="59"/>
      <c r="E37" s="59"/>
      <c r="F37" s="59"/>
      <c r="G37" s="59" t="s">
        <v>23</v>
      </c>
      <c r="H37" s="59"/>
      <c r="I37" s="58"/>
      <c r="J37" s="58"/>
      <c r="K37" s="58"/>
      <c r="L37" s="10"/>
    </row>
    <row r="38" spans="2:12" ht="15.75" thickBot="1" x14ac:dyDescent="0.3">
      <c r="B38" s="5"/>
      <c r="C38" s="6"/>
      <c r="D38" s="59"/>
      <c r="E38" s="59"/>
      <c r="F38" s="59"/>
      <c r="G38" s="59" t="s">
        <v>23</v>
      </c>
      <c r="H38" s="59"/>
      <c r="I38" s="58"/>
      <c r="J38" s="58"/>
      <c r="K38" s="58"/>
      <c r="L38" s="10"/>
    </row>
    <row r="39" spans="2:12" ht="16.5" thickBot="1" x14ac:dyDescent="0.3">
      <c r="B39" s="5"/>
      <c r="C39" s="15" t="s">
        <v>16</v>
      </c>
      <c r="D39" s="55">
        <f>SUM(G39:K39)</f>
        <v>15153</v>
      </c>
      <c r="E39" s="55">
        <f>SUM($G39:$K39)*(12/$E$4)</f>
        <v>45459</v>
      </c>
      <c r="F39" s="55">
        <f ca="1">SUM($G39:OFFSET($G39,0,1))*12</f>
        <v>47106</v>
      </c>
      <c r="G39" s="55" t="s">
        <v>23</v>
      </c>
      <c r="H39" s="55">
        <f t="shared" ref="H39:K39" si="29">SUM(H33,H28,H22,H16,H14)</f>
        <v>3925.5</v>
      </c>
      <c r="I39" s="55">
        <f t="shared" ref="I39" si="30">SUM(I33,I28,I22,I16,I14)</f>
        <v>3742.5</v>
      </c>
      <c r="J39" s="55">
        <f t="shared" ref="J39" si="31">SUM(J33,J28,J22,J16,J14)</f>
        <v>3742.5</v>
      </c>
      <c r="K39" s="55">
        <f t="shared" si="29"/>
        <v>3742.5</v>
      </c>
      <c r="L39" s="10"/>
    </row>
    <row r="40" spans="2:12" ht="15.75" thickBot="1" x14ac:dyDescent="0.3">
      <c r="B40" s="5"/>
      <c r="C40" s="6"/>
      <c r="D40" s="61"/>
      <c r="E40" s="61"/>
      <c r="F40" s="61"/>
      <c r="G40" s="61" t="s">
        <v>23</v>
      </c>
      <c r="H40" s="61"/>
      <c r="I40" s="61"/>
      <c r="J40" s="61"/>
      <c r="K40" s="61"/>
      <c r="L40" s="10"/>
    </row>
    <row r="41" spans="2:12" ht="15.75" thickBot="1" x14ac:dyDescent="0.3">
      <c r="B41" s="5"/>
      <c r="C41" s="17" t="s">
        <v>17</v>
      </c>
      <c r="D41" s="57">
        <f>SUM(G41:K41)</f>
        <v>2000</v>
      </c>
      <c r="E41" s="57">
        <f>SUM($G41:$K41)*(12/$E$4)</f>
        <v>6000</v>
      </c>
      <c r="F41" s="57">
        <f ca="1">SUM($G41:OFFSET($G41,0,1))*12</f>
        <v>6000</v>
      </c>
      <c r="G41" s="57" t="s">
        <v>23</v>
      </c>
      <c r="H41" s="57">
        <v>500</v>
      </c>
      <c r="I41" s="58">
        <v>500</v>
      </c>
      <c r="J41" s="58">
        <v>500</v>
      </c>
      <c r="K41" s="58">
        <v>500</v>
      </c>
      <c r="L41" s="10"/>
    </row>
    <row r="42" spans="2:12" ht="15.75" thickBot="1" x14ac:dyDescent="0.3">
      <c r="B42" s="5"/>
      <c r="C42" s="17" t="s">
        <v>18</v>
      </c>
      <c r="D42" s="57">
        <f>SUM(G42:K42)</f>
        <v>400</v>
      </c>
      <c r="E42" s="57">
        <f>SUM($G42:$K42)*(12/$E$4)</f>
        <v>1200</v>
      </c>
      <c r="F42" s="57">
        <f ca="1">SUM($G42:OFFSET($G42,0,1))*12</f>
        <v>1200</v>
      </c>
      <c r="G42" s="57" t="s">
        <v>23</v>
      </c>
      <c r="H42" s="57">
        <v>100</v>
      </c>
      <c r="I42" s="58">
        <v>100</v>
      </c>
      <c r="J42" s="58">
        <v>100</v>
      </c>
      <c r="K42" s="58">
        <v>100</v>
      </c>
      <c r="L42" s="10"/>
    </row>
    <row r="43" spans="2:12" ht="15.75" thickBot="1" x14ac:dyDescent="0.3">
      <c r="B43" s="5"/>
      <c r="C43" s="17" t="s">
        <v>26</v>
      </c>
      <c r="D43" s="57">
        <f>SUM(G43:K43)</f>
        <v>0</v>
      </c>
      <c r="E43" s="57">
        <f>SUM($G43:$K43)*(12/$E$4)</f>
        <v>0</v>
      </c>
      <c r="F43" s="57">
        <f ca="1">SUM($G43:OFFSET($G43,0,1))*12</f>
        <v>0</v>
      </c>
      <c r="G43" s="57"/>
      <c r="H43" s="57">
        <v>0</v>
      </c>
      <c r="I43" s="58">
        <v>0</v>
      </c>
      <c r="J43" s="58">
        <v>0</v>
      </c>
      <c r="K43" s="58">
        <v>0</v>
      </c>
      <c r="L43" s="10"/>
    </row>
    <row r="44" spans="2:12" ht="15.75" thickBot="1" x14ac:dyDescent="0.3">
      <c r="B44" s="5"/>
      <c r="C44" s="17"/>
      <c r="D44" s="57"/>
      <c r="E44" s="57"/>
      <c r="F44" s="57"/>
      <c r="G44" s="57"/>
      <c r="H44" s="57"/>
      <c r="I44" s="58"/>
      <c r="J44" s="58"/>
      <c r="K44" s="58"/>
      <c r="L44" s="10"/>
    </row>
    <row r="45" spans="2:12" ht="15.75" thickBot="1" x14ac:dyDescent="0.3">
      <c r="B45" s="5"/>
      <c r="C45" s="6"/>
      <c r="D45" s="59"/>
      <c r="E45" s="59"/>
      <c r="F45" s="59"/>
      <c r="G45" s="59" t="s">
        <v>23</v>
      </c>
      <c r="H45" s="59"/>
      <c r="I45" s="58"/>
      <c r="J45" s="58"/>
      <c r="K45" s="58"/>
      <c r="L45" s="10"/>
    </row>
    <row r="46" spans="2:12" ht="16.5" thickBot="1" x14ac:dyDescent="0.3">
      <c r="B46" s="5"/>
      <c r="C46" s="15" t="s">
        <v>46</v>
      </c>
      <c r="D46" s="55">
        <f>SUM(G46:K46)</f>
        <v>12753</v>
      </c>
      <c r="E46" s="55">
        <f>SUM($G46:$K46)*(12/$E$4)</f>
        <v>38259</v>
      </c>
      <c r="F46" s="55">
        <f ca="1">SUM($G46:OFFSET($G46,0,1))*12</f>
        <v>39906</v>
      </c>
      <c r="G46" s="55" t="s">
        <v>23</v>
      </c>
      <c r="H46" s="55">
        <f t="shared" ref="H46:J46" si="32">H39-H41-H42-H43</f>
        <v>3325.5</v>
      </c>
      <c r="I46" s="55">
        <f t="shared" si="32"/>
        <v>3142.5</v>
      </c>
      <c r="J46" s="55">
        <f t="shared" si="32"/>
        <v>3142.5</v>
      </c>
      <c r="K46" s="55">
        <f>K39-K41-K42-K43</f>
        <v>3142.5</v>
      </c>
      <c r="L46" s="10"/>
    </row>
    <row r="47" spans="2:12" ht="16.5" thickBot="1" x14ac:dyDescent="0.3">
      <c r="B47" s="29"/>
      <c r="C47" s="35"/>
      <c r="D47" s="34"/>
      <c r="E47" s="34"/>
      <c r="F47" s="34"/>
      <c r="G47" s="34"/>
      <c r="H47" s="34"/>
      <c r="I47" s="34"/>
      <c r="J47" s="34"/>
      <c r="K47" s="34"/>
      <c r="L47" s="31"/>
    </row>
    <row r="48" spans="2:12" ht="15.75" thickBot="1" x14ac:dyDescent="0.3">
      <c r="B48" s="20"/>
      <c r="C48" s="21"/>
      <c r="D48" s="22"/>
      <c r="E48" s="22"/>
      <c r="F48" s="22"/>
      <c r="G48" s="22"/>
      <c r="H48" s="22"/>
      <c r="I48" s="23"/>
      <c r="J48" s="22"/>
      <c r="K48" s="22"/>
      <c r="L48" s="24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D733-7BF5-4579-B79D-291E6EC0FA0D}">
  <dimension ref="B1:M14"/>
  <sheetViews>
    <sheetView showGridLines="0" zoomScale="85" zoomScaleNormal="85" workbookViewId="0">
      <selection activeCell="I30" sqref="I30"/>
    </sheetView>
  </sheetViews>
  <sheetFormatPr defaultRowHeight="15" x14ac:dyDescent="0.25"/>
  <cols>
    <col min="1" max="2" width="9.140625" style="1"/>
    <col min="3" max="3" width="22.85546875" style="1" customWidth="1"/>
    <col min="4" max="4" width="17.42578125" style="1" customWidth="1"/>
    <col min="5" max="5" width="14.85546875" style="1" customWidth="1"/>
    <col min="6" max="6" width="13.42578125" style="1" customWidth="1"/>
    <col min="7" max="7" width="9.140625" style="1" hidden="1" customWidth="1"/>
    <col min="8" max="8" width="9.140625" style="1" customWidth="1"/>
    <col min="9" max="16384" width="9.140625" style="1"/>
  </cols>
  <sheetData>
    <row r="1" spans="2:13" ht="15.75" thickBot="1" x14ac:dyDescent="0.3"/>
    <row r="2" spans="2:13" ht="15.75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2"/>
      <c r="M2" s="4"/>
    </row>
    <row r="3" spans="2:13" ht="15.75" thickBot="1" x14ac:dyDescent="0.3">
      <c r="B3" s="5"/>
      <c r="C3" s="6"/>
      <c r="D3" s="53" t="s">
        <v>31</v>
      </c>
      <c r="E3" s="53" t="s">
        <v>32</v>
      </c>
      <c r="F3" s="54" t="s">
        <v>22</v>
      </c>
      <c r="G3" s="7"/>
      <c r="H3" s="8">
        <v>43922</v>
      </c>
      <c r="I3" s="8">
        <v>43891</v>
      </c>
      <c r="J3" s="8">
        <v>43862</v>
      </c>
      <c r="K3" s="8">
        <v>43831</v>
      </c>
      <c r="L3" s="9" t="s">
        <v>30</v>
      </c>
      <c r="M3" s="10"/>
    </row>
    <row r="4" spans="2:13" ht="15.75" hidden="1" thickBot="1" x14ac:dyDescent="0.3">
      <c r="B4" s="5"/>
      <c r="C4" s="11"/>
      <c r="D4" s="11"/>
      <c r="E4" s="11">
        <f>COUNTIF($G6:$K6,"&gt;0")</f>
        <v>4</v>
      </c>
      <c r="F4" s="12"/>
      <c r="G4" s="12"/>
      <c r="H4" s="12"/>
      <c r="I4" s="12"/>
      <c r="J4" s="12"/>
      <c r="K4" s="12"/>
      <c r="L4" s="12"/>
      <c r="M4" s="10"/>
    </row>
    <row r="5" spans="2:13" ht="15.75" thickBot="1" x14ac:dyDescent="0.3">
      <c r="B5" s="5"/>
      <c r="C5" s="11"/>
      <c r="D5" s="13"/>
      <c r="E5" s="13"/>
      <c r="F5" s="14"/>
      <c r="G5" s="14"/>
      <c r="H5" s="14"/>
      <c r="I5" s="14"/>
      <c r="J5" s="14"/>
      <c r="K5" s="14"/>
      <c r="L5" s="14"/>
      <c r="M5" s="10"/>
    </row>
    <row r="6" spans="2:13" ht="16.5" thickBot="1" x14ac:dyDescent="0.3">
      <c r="B6" s="5"/>
      <c r="C6" s="15" t="s">
        <v>24</v>
      </c>
      <c r="D6" s="55">
        <f>SUM(D7:D11)</f>
        <v>5900</v>
      </c>
      <c r="E6" s="55">
        <f>SUM(E7:E11)</f>
        <v>17700</v>
      </c>
      <c r="F6" s="55">
        <f>SUM(F7:F11)</f>
        <v>13200</v>
      </c>
      <c r="G6" s="55" t="s">
        <v>23</v>
      </c>
      <c r="H6" s="55">
        <f>SUM(H7:H11)</f>
        <v>1100</v>
      </c>
      <c r="I6" s="55">
        <f t="shared" ref="I6:L6" si="0">SUM(I7:I11)</f>
        <v>1600</v>
      </c>
      <c r="J6" s="55">
        <f t="shared" si="0"/>
        <v>1600</v>
      </c>
      <c r="K6" s="55">
        <f t="shared" si="0"/>
        <v>1600</v>
      </c>
      <c r="L6" s="55">
        <f t="shared" si="0"/>
        <v>0</v>
      </c>
      <c r="M6" s="10"/>
    </row>
    <row r="7" spans="2:13" ht="15.75" thickBot="1" x14ac:dyDescent="0.3">
      <c r="B7" s="5"/>
      <c r="C7" s="17" t="s">
        <v>25</v>
      </c>
      <c r="D7" s="56">
        <f>SUM(G7:L7)</f>
        <v>4000</v>
      </c>
      <c r="E7" s="56">
        <f>SUM($G7:$K7)*(12/$E$4)</f>
        <v>12000</v>
      </c>
      <c r="F7" s="56">
        <f>SUM(G7:H7)*12</f>
        <v>12000</v>
      </c>
      <c r="G7" s="56" t="str">
        <f>Expenses!G7</f>
        <v>-</v>
      </c>
      <c r="H7" s="56">
        <f>-(Expenses!H8)</f>
        <v>1000</v>
      </c>
      <c r="I7" s="56">
        <f>-(Expenses!I8)</f>
        <v>1000</v>
      </c>
      <c r="J7" s="56">
        <f>-(Expenses!J8)</f>
        <v>1000</v>
      </c>
      <c r="K7" s="56">
        <f>-(Expenses!K8)</f>
        <v>1000</v>
      </c>
      <c r="L7" s="56">
        <f>-(Expenses!L8)</f>
        <v>0</v>
      </c>
      <c r="M7" s="10"/>
    </row>
    <row r="8" spans="2:13" ht="15.75" thickBot="1" x14ac:dyDescent="0.3">
      <c r="B8" s="5"/>
      <c r="C8" s="17" t="s">
        <v>27</v>
      </c>
      <c r="D8" s="57">
        <f>SUM(G8:L8)</f>
        <v>2000</v>
      </c>
      <c r="E8" s="57">
        <f>SUM($G8:$K8)*(12/$E$4)</f>
        <v>6000</v>
      </c>
      <c r="F8" s="57">
        <f>SUM(G8:H8)*12</f>
        <v>6000</v>
      </c>
      <c r="G8" s="57" t="str">
        <f>Expenses!G41</f>
        <v>-</v>
      </c>
      <c r="H8" s="57">
        <f>Expenses!H41</f>
        <v>500</v>
      </c>
      <c r="I8" s="57">
        <f>Expenses!I41</f>
        <v>500</v>
      </c>
      <c r="J8" s="57">
        <f>Expenses!J41</f>
        <v>500</v>
      </c>
      <c r="K8" s="57">
        <f>Expenses!K41</f>
        <v>500</v>
      </c>
      <c r="L8" s="57">
        <f>Expenses!L41</f>
        <v>0</v>
      </c>
      <c r="M8" s="10"/>
    </row>
    <row r="9" spans="2:13" ht="15.75" thickBot="1" x14ac:dyDescent="0.3">
      <c r="B9" s="5"/>
      <c r="C9" s="17" t="s">
        <v>28</v>
      </c>
      <c r="D9" s="57">
        <f>SUM(G9:L9)</f>
        <v>400</v>
      </c>
      <c r="E9" s="57">
        <f>SUM($G9:$K9)*(12/$E$4)</f>
        <v>1200</v>
      </c>
      <c r="F9" s="57">
        <f>SUM(G9:H9)*12</f>
        <v>1200</v>
      </c>
      <c r="G9" s="57" t="str">
        <f>Expenses!G42</f>
        <v>-</v>
      </c>
      <c r="H9" s="57">
        <f>Expenses!H42</f>
        <v>100</v>
      </c>
      <c r="I9" s="57">
        <f>Expenses!I42</f>
        <v>100</v>
      </c>
      <c r="J9" s="57">
        <f>Expenses!J42</f>
        <v>100</v>
      </c>
      <c r="K9" s="57">
        <f>Expenses!K42</f>
        <v>100</v>
      </c>
      <c r="L9" s="57">
        <f>Expenses!L42</f>
        <v>0</v>
      </c>
      <c r="M9" s="10"/>
    </row>
    <row r="10" spans="2:13" ht="15.75" thickBot="1" x14ac:dyDescent="0.3">
      <c r="B10" s="5"/>
      <c r="C10" s="17" t="s">
        <v>26</v>
      </c>
      <c r="D10" s="57">
        <f>SUM(G10:L10)</f>
        <v>0</v>
      </c>
      <c r="E10" s="57">
        <f>SUM($G10:$K10)*(12/$E$4)</f>
        <v>0</v>
      </c>
      <c r="F10" s="57">
        <f>SUM(G10:H10)*12</f>
        <v>0</v>
      </c>
      <c r="G10" s="57" t="s">
        <v>23</v>
      </c>
      <c r="H10" s="57">
        <f>Expenses!H43</f>
        <v>0</v>
      </c>
      <c r="I10" s="57">
        <f>Expenses!I43</f>
        <v>0</v>
      </c>
      <c r="J10" s="57">
        <f>Expenses!J43</f>
        <v>0</v>
      </c>
      <c r="K10" s="57">
        <f>Expenses!K43</f>
        <v>0</v>
      </c>
      <c r="L10" s="57">
        <f>Expenses!L43</f>
        <v>0</v>
      </c>
      <c r="M10" s="10"/>
    </row>
    <row r="11" spans="2:13" ht="15.75" thickBot="1" x14ac:dyDescent="0.3">
      <c r="B11" s="29"/>
      <c r="C11" s="30" t="s">
        <v>29</v>
      </c>
      <c r="D11" s="57">
        <f>SUM(G11:L11)</f>
        <v>-500</v>
      </c>
      <c r="E11" s="57">
        <f>SUM($G11:$K11)*(12/$E$4)</f>
        <v>-1500</v>
      </c>
      <c r="F11" s="57">
        <f>SUM(G11:H11)*12</f>
        <v>-6000</v>
      </c>
      <c r="G11" s="62" t="s">
        <v>23</v>
      </c>
      <c r="H11" s="62">
        <v>-500</v>
      </c>
      <c r="I11" s="62">
        <v>0</v>
      </c>
      <c r="J11" s="62">
        <v>0</v>
      </c>
      <c r="K11" s="62">
        <v>0</v>
      </c>
      <c r="L11" s="62">
        <v>0</v>
      </c>
      <c r="M11" s="31"/>
    </row>
    <row r="12" spans="2:13" ht="15.75" thickBot="1" x14ac:dyDescent="0.3">
      <c r="B12" s="29"/>
      <c r="C12" s="30"/>
      <c r="D12" s="62"/>
      <c r="E12" s="62"/>
      <c r="F12" s="62"/>
      <c r="G12" s="62"/>
      <c r="H12" s="62"/>
      <c r="I12" s="62"/>
      <c r="J12" s="62"/>
      <c r="K12" s="62"/>
      <c r="L12" s="63"/>
      <c r="M12" s="31"/>
    </row>
    <row r="13" spans="2:13" ht="16.5" thickBot="1" x14ac:dyDescent="0.3">
      <c r="B13" s="29"/>
      <c r="C13" s="36" t="s">
        <v>33</v>
      </c>
      <c r="D13" s="64">
        <f>(D6/Expenses!D6)</f>
        <v>0.14749999999999999</v>
      </c>
      <c r="E13" s="64">
        <f>(E6/Expenses!E6)</f>
        <v>0.14749999999999999</v>
      </c>
      <c r="F13" s="64">
        <f>(F6/Expenses!F6)</f>
        <v>0.11</v>
      </c>
      <c r="G13" s="64" t="e">
        <f>(G6/Expenses!G6)</f>
        <v>#VALUE!</v>
      </c>
      <c r="H13" s="64">
        <f>(H6/Expenses!H6)</f>
        <v>0.11</v>
      </c>
      <c r="I13" s="64">
        <f>(I6/Expenses!I6)</f>
        <v>0.16</v>
      </c>
      <c r="J13" s="64">
        <f>(J6/Expenses!J6)</f>
        <v>0.16</v>
      </c>
      <c r="K13" s="64">
        <f>(K6/Expenses!K6)</f>
        <v>0.16</v>
      </c>
      <c r="L13" s="63"/>
      <c r="M13" s="31"/>
    </row>
    <row r="14" spans="2:13" ht="15.75" thickBot="1" x14ac:dyDescent="0.3">
      <c r="B14" s="20"/>
      <c r="C14" s="21"/>
      <c r="D14" s="21"/>
      <c r="E14" s="27"/>
      <c r="F14" s="27"/>
      <c r="G14" s="27"/>
      <c r="H14" s="27"/>
      <c r="I14" s="27"/>
      <c r="J14" s="27"/>
      <c r="K14" s="28"/>
      <c r="L14" s="33"/>
      <c r="M14" s="2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021B-B6CF-485D-B9B9-1CD9F4BD1BA8}">
  <dimension ref="A1:G41"/>
  <sheetViews>
    <sheetView workbookViewId="0">
      <selection activeCell="B46" sqref="B46"/>
    </sheetView>
  </sheetViews>
  <sheetFormatPr defaultRowHeight="15" x14ac:dyDescent="0.25"/>
  <sheetData>
    <row r="1" spans="1:7" ht="15.75" thickBot="1" x14ac:dyDescent="0.3">
      <c r="A1" s="39" t="s">
        <v>35</v>
      </c>
      <c r="B1" s="40" t="s">
        <v>36</v>
      </c>
      <c r="C1" s="40"/>
      <c r="D1" s="40" t="s">
        <v>37</v>
      </c>
      <c r="E1" s="40" t="s">
        <v>38</v>
      </c>
      <c r="F1" s="40" t="s">
        <v>39</v>
      </c>
      <c r="G1" s="41" t="s">
        <v>40</v>
      </c>
    </row>
    <row r="2" spans="1:7" ht="15.75" thickBot="1" x14ac:dyDescent="0.3">
      <c r="A2" s="42"/>
      <c r="B2" s="43">
        <v>43922</v>
      </c>
      <c r="C2" s="52">
        <f>MONTH(B2)</f>
        <v>4</v>
      </c>
      <c r="D2" s="37">
        <v>100</v>
      </c>
      <c r="E2" s="44"/>
      <c r="F2" s="44"/>
      <c r="G2" s="45" t="s">
        <v>10</v>
      </c>
    </row>
    <row r="3" spans="1:7" ht="15.75" thickBot="1" x14ac:dyDescent="0.3">
      <c r="A3" s="39"/>
      <c r="B3" s="43">
        <v>43922</v>
      </c>
      <c r="C3" s="52">
        <f t="shared" ref="C3:C41" si="0">MONTH(B3)</f>
        <v>4</v>
      </c>
      <c r="D3" s="38">
        <v>35</v>
      </c>
      <c r="E3" s="40"/>
      <c r="F3" s="40"/>
      <c r="G3" s="47" t="s">
        <v>11</v>
      </c>
    </row>
    <row r="4" spans="1:7" ht="15.75" thickBot="1" x14ac:dyDescent="0.3">
      <c r="A4" s="42"/>
      <c r="B4" s="43">
        <v>43922</v>
      </c>
      <c r="C4" s="52">
        <f t="shared" si="0"/>
        <v>4</v>
      </c>
      <c r="D4" s="37">
        <v>55</v>
      </c>
      <c r="E4" s="44"/>
      <c r="F4" s="44"/>
      <c r="G4" s="45" t="s">
        <v>12</v>
      </c>
    </row>
    <row r="5" spans="1:7" ht="15.75" thickBot="1" x14ac:dyDescent="0.3">
      <c r="A5" s="39"/>
      <c r="B5" s="43">
        <v>43922</v>
      </c>
      <c r="C5" s="52">
        <f t="shared" si="0"/>
        <v>4</v>
      </c>
      <c r="D5" s="38">
        <v>45</v>
      </c>
      <c r="E5" s="40"/>
      <c r="F5" s="40"/>
      <c r="G5" s="47" t="s">
        <v>13</v>
      </c>
    </row>
    <row r="6" spans="1:7" ht="15.75" thickBot="1" x14ac:dyDescent="0.3">
      <c r="A6" s="42"/>
      <c r="B6" s="43">
        <v>43922</v>
      </c>
      <c r="C6" s="52">
        <f t="shared" si="0"/>
        <v>4</v>
      </c>
      <c r="D6" s="37">
        <v>60</v>
      </c>
      <c r="E6" s="44"/>
      <c r="F6" s="44"/>
      <c r="G6" s="48" t="s">
        <v>41</v>
      </c>
    </row>
    <row r="7" spans="1:7" ht="15.75" thickBot="1" x14ac:dyDescent="0.3">
      <c r="A7" s="39"/>
      <c r="B7" s="43">
        <v>43922</v>
      </c>
      <c r="C7" s="52">
        <f t="shared" si="0"/>
        <v>4</v>
      </c>
      <c r="D7" s="38">
        <v>20</v>
      </c>
      <c r="E7" s="40"/>
      <c r="F7" s="40"/>
      <c r="G7" s="49" t="s">
        <v>42</v>
      </c>
    </row>
    <row r="8" spans="1:7" ht="15.75" thickBot="1" x14ac:dyDescent="0.3">
      <c r="A8" s="42"/>
      <c r="B8" s="43">
        <v>43922</v>
      </c>
      <c r="C8" s="52">
        <f t="shared" si="0"/>
        <v>4</v>
      </c>
      <c r="D8" s="37">
        <v>90</v>
      </c>
      <c r="E8" s="44"/>
      <c r="F8" s="44"/>
      <c r="G8" s="50" t="s">
        <v>14</v>
      </c>
    </row>
    <row r="9" spans="1:7" ht="15.75" thickBot="1" x14ac:dyDescent="0.3">
      <c r="A9" s="39"/>
      <c r="B9" s="43">
        <v>43922</v>
      </c>
      <c r="C9" s="52">
        <f t="shared" si="0"/>
        <v>4</v>
      </c>
      <c r="D9" s="38">
        <v>15</v>
      </c>
      <c r="E9" s="40"/>
      <c r="F9" s="40"/>
      <c r="G9" s="49" t="s">
        <v>43</v>
      </c>
    </row>
    <row r="10" spans="1:7" ht="15.75" thickBot="1" x14ac:dyDescent="0.3">
      <c r="A10" s="42"/>
      <c r="B10" s="43">
        <v>43922</v>
      </c>
      <c r="C10" s="52">
        <f t="shared" si="0"/>
        <v>4</v>
      </c>
      <c r="D10" s="37">
        <v>10</v>
      </c>
      <c r="E10" s="44"/>
      <c r="F10" s="44"/>
      <c r="G10" s="48" t="s">
        <v>44</v>
      </c>
    </row>
    <row r="11" spans="1:7" ht="15.75" thickBot="1" x14ac:dyDescent="0.3">
      <c r="A11" s="39"/>
      <c r="B11" s="43">
        <v>43922</v>
      </c>
      <c r="C11" s="52">
        <f t="shared" si="0"/>
        <v>4</v>
      </c>
      <c r="D11" s="38">
        <v>60</v>
      </c>
      <c r="E11" s="40"/>
      <c r="F11" s="40"/>
      <c r="G11" s="51" t="s">
        <v>45</v>
      </c>
    </row>
    <row r="12" spans="1:7" ht="15.75" thickBot="1" x14ac:dyDescent="0.3">
      <c r="A12" s="42"/>
      <c r="B12" s="43">
        <v>43922</v>
      </c>
      <c r="C12" s="52">
        <f t="shared" si="0"/>
        <v>4</v>
      </c>
      <c r="D12" s="37">
        <v>75</v>
      </c>
      <c r="E12" s="44"/>
      <c r="F12" s="44"/>
      <c r="G12" s="48" t="s">
        <v>10</v>
      </c>
    </row>
    <row r="13" spans="1:7" ht="15.75" thickBot="1" x14ac:dyDescent="0.3">
      <c r="A13" s="39"/>
      <c r="B13" s="43">
        <v>43922</v>
      </c>
      <c r="C13" s="52">
        <f t="shared" si="0"/>
        <v>4</v>
      </c>
      <c r="D13" s="38">
        <v>34</v>
      </c>
      <c r="E13" s="40"/>
      <c r="F13" s="40"/>
      <c r="G13" s="49" t="s">
        <v>11</v>
      </c>
    </row>
    <row r="14" spans="1:7" ht="15.75" thickBot="1" x14ac:dyDescent="0.3">
      <c r="A14" s="42"/>
      <c r="B14" s="43">
        <v>43922</v>
      </c>
      <c r="C14" s="52">
        <f t="shared" si="0"/>
        <v>4</v>
      </c>
      <c r="D14" s="37">
        <v>48</v>
      </c>
      <c r="E14" s="44"/>
      <c r="F14" s="44"/>
      <c r="G14" s="48" t="s">
        <v>12</v>
      </c>
    </row>
    <row r="15" spans="1:7" ht="15.75" thickBot="1" x14ac:dyDescent="0.3">
      <c r="A15" s="39"/>
      <c r="B15" s="43">
        <v>43922</v>
      </c>
      <c r="C15" s="52">
        <f t="shared" si="0"/>
        <v>4</v>
      </c>
      <c r="D15" s="38">
        <v>60</v>
      </c>
      <c r="E15" s="40"/>
      <c r="F15" s="40"/>
      <c r="G15" s="49" t="s">
        <v>13</v>
      </c>
    </row>
    <row r="16" spans="1:7" ht="15.75" thickBot="1" x14ac:dyDescent="0.3">
      <c r="A16" s="42"/>
      <c r="B16" s="43">
        <v>43922</v>
      </c>
      <c r="C16" s="52">
        <f t="shared" si="0"/>
        <v>4</v>
      </c>
      <c r="D16" s="37">
        <v>25</v>
      </c>
      <c r="E16" s="44"/>
      <c r="F16" s="44"/>
      <c r="G16" s="48" t="s">
        <v>41</v>
      </c>
    </row>
    <row r="17" spans="1:7" ht="15.75" thickBot="1" x14ac:dyDescent="0.3">
      <c r="A17" s="39"/>
      <c r="B17" s="43">
        <v>43922</v>
      </c>
      <c r="C17" s="52">
        <f t="shared" si="0"/>
        <v>4</v>
      </c>
      <c r="D17" s="38">
        <v>15</v>
      </c>
      <c r="E17" s="40"/>
      <c r="F17" s="40"/>
      <c r="G17" s="49" t="s">
        <v>42</v>
      </c>
    </row>
    <row r="18" spans="1:7" ht="15.75" thickBot="1" x14ac:dyDescent="0.3">
      <c r="A18" s="42"/>
      <c r="B18" s="43">
        <v>43922</v>
      </c>
      <c r="C18" s="52">
        <f t="shared" si="0"/>
        <v>4</v>
      </c>
      <c r="D18" s="37">
        <v>35</v>
      </c>
      <c r="E18" s="44"/>
      <c r="F18" s="44"/>
      <c r="G18" s="50" t="s">
        <v>14</v>
      </c>
    </row>
    <row r="19" spans="1:7" ht="15.75" thickBot="1" x14ac:dyDescent="0.3">
      <c r="A19" s="39"/>
      <c r="B19" s="43">
        <v>43922</v>
      </c>
      <c r="C19" s="52">
        <f t="shared" si="0"/>
        <v>4</v>
      </c>
      <c r="D19" s="38">
        <v>5</v>
      </c>
      <c r="E19" s="40"/>
      <c r="F19" s="40"/>
      <c r="G19" s="49" t="s">
        <v>43</v>
      </c>
    </row>
    <row r="20" spans="1:7" ht="15.75" thickBot="1" x14ac:dyDescent="0.3">
      <c r="A20" s="42"/>
      <c r="B20" s="43">
        <v>43922</v>
      </c>
      <c r="C20" s="52">
        <f t="shared" si="0"/>
        <v>4</v>
      </c>
      <c r="D20" s="37">
        <v>10</v>
      </c>
      <c r="E20" s="44"/>
      <c r="F20" s="44"/>
      <c r="G20" s="48" t="s">
        <v>44</v>
      </c>
    </row>
    <row r="21" spans="1:7" ht="15.75" thickBot="1" x14ac:dyDescent="0.3">
      <c r="A21" s="39"/>
      <c r="B21" s="43">
        <v>43922</v>
      </c>
      <c r="C21" s="52">
        <f t="shared" si="0"/>
        <v>4</v>
      </c>
      <c r="D21" s="38">
        <v>20</v>
      </c>
      <c r="E21" s="40"/>
      <c r="F21" s="40"/>
      <c r="G21" s="51" t="s">
        <v>45</v>
      </c>
    </row>
    <row r="22" spans="1:7" ht="15.75" thickBot="1" x14ac:dyDescent="0.3">
      <c r="B22" s="46">
        <v>43952</v>
      </c>
      <c r="C22" s="52">
        <f t="shared" si="0"/>
        <v>5</v>
      </c>
      <c r="D22" s="37">
        <v>80</v>
      </c>
      <c r="E22" s="44"/>
      <c r="F22" s="44"/>
      <c r="G22" s="45" t="s">
        <v>10</v>
      </c>
    </row>
    <row r="23" spans="1:7" ht="15.75" thickBot="1" x14ac:dyDescent="0.3">
      <c r="B23" s="46">
        <v>43952</v>
      </c>
      <c r="C23" s="52">
        <f t="shared" si="0"/>
        <v>5</v>
      </c>
      <c r="D23" s="38">
        <v>15</v>
      </c>
      <c r="E23" s="40"/>
      <c r="F23" s="40"/>
      <c r="G23" s="47" t="s">
        <v>11</v>
      </c>
    </row>
    <row r="24" spans="1:7" ht="15.75" thickBot="1" x14ac:dyDescent="0.3">
      <c r="B24" s="46">
        <v>43952</v>
      </c>
      <c r="C24" s="52">
        <f t="shared" si="0"/>
        <v>5</v>
      </c>
      <c r="D24" s="37">
        <v>35</v>
      </c>
      <c r="E24" s="44"/>
      <c r="F24" s="44"/>
      <c r="G24" s="45" t="s">
        <v>12</v>
      </c>
    </row>
    <row r="25" spans="1:7" ht="15.75" thickBot="1" x14ac:dyDescent="0.3">
      <c r="B25" s="46">
        <v>43952</v>
      </c>
      <c r="C25" s="52">
        <f t="shared" si="0"/>
        <v>5</v>
      </c>
      <c r="D25" s="38">
        <v>25</v>
      </c>
      <c r="E25" s="40"/>
      <c r="F25" s="40"/>
      <c r="G25" s="47" t="s">
        <v>13</v>
      </c>
    </row>
    <row r="26" spans="1:7" ht="15.75" thickBot="1" x14ac:dyDescent="0.3">
      <c r="B26" s="46">
        <v>43952</v>
      </c>
      <c r="C26" s="52">
        <f t="shared" si="0"/>
        <v>5</v>
      </c>
      <c r="D26" s="37">
        <v>40</v>
      </c>
      <c r="E26" s="44"/>
      <c r="F26" s="44"/>
      <c r="G26" s="48" t="s">
        <v>41</v>
      </c>
    </row>
    <row r="27" spans="1:7" ht="15.75" thickBot="1" x14ac:dyDescent="0.3">
      <c r="B27" s="46">
        <v>43952</v>
      </c>
      <c r="C27" s="52">
        <f t="shared" si="0"/>
        <v>5</v>
      </c>
      <c r="D27" s="38">
        <v>0</v>
      </c>
      <c r="E27" s="40"/>
      <c r="F27" s="40"/>
      <c r="G27" s="49" t="s">
        <v>42</v>
      </c>
    </row>
    <row r="28" spans="1:7" ht="15.75" thickBot="1" x14ac:dyDescent="0.3">
      <c r="B28" s="46">
        <v>43952</v>
      </c>
      <c r="C28" s="52">
        <f t="shared" si="0"/>
        <v>5</v>
      </c>
      <c r="D28" s="37">
        <v>70</v>
      </c>
      <c r="E28" s="44"/>
      <c r="F28" s="44"/>
      <c r="G28" s="50" t="s">
        <v>14</v>
      </c>
    </row>
    <row r="29" spans="1:7" ht="15.75" thickBot="1" x14ac:dyDescent="0.3">
      <c r="B29" s="46">
        <v>43952</v>
      </c>
      <c r="C29" s="52">
        <f t="shared" si="0"/>
        <v>5</v>
      </c>
      <c r="D29" s="38">
        <v>5</v>
      </c>
      <c r="E29" s="40"/>
      <c r="F29" s="40"/>
      <c r="G29" s="49" t="s">
        <v>43</v>
      </c>
    </row>
    <row r="30" spans="1:7" ht="15.75" thickBot="1" x14ac:dyDescent="0.3">
      <c r="B30" s="46">
        <v>43952</v>
      </c>
      <c r="C30" s="52">
        <f t="shared" si="0"/>
        <v>5</v>
      </c>
      <c r="D30" s="37">
        <v>10</v>
      </c>
      <c r="E30" s="44"/>
      <c r="F30" s="44"/>
      <c r="G30" s="48" t="s">
        <v>44</v>
      </c>
    </row>
    <row r="31" spans="1:7" ht="15.75" thickBot="1" x14ac:dyDescent="0.3">
      <c r="B31" s="46">
        <v>43952</v>
      </c>
      <c r="C31" s="52">
        <f t="shared" si="0"/>
        <v>5</v>
      </c>
      <c r="D31" s="38">
        <v>40</v>
      </c>
      <c r="E31" s="40"/>
      <c r="F31" s="40"/>
      <c r="G31" s="51" t="s">
        <v>45</v>
      </c>
    </row>
    <row r="32" spans="1:7" ht="15.75" thickBot="1" x14ac:dyDescent="0.3">
      <c r="B32" s="46">
        <v>43952</v>
      </c>
      <c r="C32" s="52">
        <f t="shared" si="0"/>
        <v>5</v>
      </c>
      <c r="D32" s="37">
        <v>55</v>
      </c>
      <c r="E32" s="44"/>
      <c r="F32" s="44"/>
      <c r="G32" s="48" t="s">
        <v>10</v>
      </c>
    </row>
    <row r="33" spans="2:7" ht="15.75" thickBot="1" x14ac:dyDescent="0.3">
      <c r="B33" s="46">
        <v>43952</v>
      </c>
      <c r="C33" s="52">
        <f t="shared" si="0"/>
        <v>5</v>
      </c>
      <c r="D33" s="38">
        <v>14</v>
      </c>
      <c r="E33" s="40"/>
      <c r="F33" s="40"/>
      <c r="G33" s="49" t="s">
        <v>11</v>
      </c>
    </row>
    <row r="34" spans="2:7" ht="15.75" thickBot="1" x14ac:dyDescent="0.3">
      <c r="B34" s="46">
        <v>43952</v>
      </c>
      <c r="C34" s="52">
        <f t="shared" si="0"/>
        <v>5</v>
      </c>
      <c r="D34" s="37">
        <v>28</v>
      </c>
      <c r="E34" s="44"/>
      <c r="F34" s="44"/>
      <c r="G34" s="48" t="s">
        <v>12</v>
      </c>
    </row>
    <row r="35" spans="2:7" ht="15.75" thickBot="1" x14ac:dyDescent="0.3">
      <c r="B35" s="46">
        <v>43952</v>
      </c>
      <c r="C35" s="52">
        <f t="shared" si="0"/>
        <v>5</v>
      </c>
      <c r="D35" s="38">
        <v>40</v>
      </c>
      <c r="E35" s="40"/>
      <c r="F35" s="40"/>
      <c r="G35" s="49" t="s">
        <v>13</v>
      </c>
    </row>
    <row r="36" spans="2:7" ht="15.75" thickBot="1" x14ac:dyDescent="0.3">
      <c r="B36" s="46">
        <v>43952</v>
      </c>
      <c r="C36" s="52">
        <f t="shared" si="0"/>
        <v>5</v>
      </c>
      <c r="D36" s="37">
        <v>5</v>
      </c>
      <c r="E36" s="44"/>
      <c r="F36" s="44"/>
      <c r="G36" s="48" t="s">
        <v>41</v>
      </c>
    </row>
    <row r="37" spans="2:7" ht="15.75" thickBot="1" x14ac:dyDescent="0.3">
      <c r="B37" s="46">
        <v>43952</v>
      </c>
      <c r="C37" s="52">
        <f t="shared" si="0"/>
        <v>5</v>
      </c>
      <c r="D37" s="38">
        <v>5</v>
      </c>
      <c r="E37" s="40"/>
      <c r="F37" s="40"/>
      <c r="G37" s="49" t="s">
        <v>42</v>
      </c>
    </row>
    <row r="38" spans="2:7" ht="15.75" thickBot="1" x14ac:dyDescent="0.3">
      <c r="B38" s="46">
        <v>43952</v>
      </c>
      <c r="C38" s="52">
        <f t="shared" si="0"/>
        <v>5</v>
      </c>
      <c r="D38" s="37">
        <v>15</v>
      </c>
      <c r="E38" s="44"/>
      <c r="F38" s="44"/>
      <c r="G38" s="50" t="s">
        <v>14</v>
      </c>
    </row>
    <row r="39" spans="2:7" ht="15.75" thickBot="1" x14ac:dyDescent="0.3">
      <c r="B39" s="46">
        <v>43952</v>
      </c>
      <c r="C39" s="52">
        <f t="shared" si="0"/>
        <v>5</v>
      </c>
      <c r="D39" s="38">
        <v>0</v>
      </c>
      <c r="E39" s="40"/>
      <c r="F39" s="40"/>
      <c r="G39" s="49" t="s">
        <v>43</v>
      </c>
    </row>
    <row r="40" spans="2:7" ht="15.75" thickBot="1" x14ac:dyDescent="0.3">
      <c r="B40" s="46">
        <v>43952</v>
      </c>
      <c r="C40" s="52">
        <f t="shared" si="0"/>
        <v>5</v>
      </c>
      <c r="D40" s="37">
        <v>10</v>
      </c>
      <c r="E40" s="44"/>
      <c r="F40" s="44"/>
      <c r="G40" s="48" t="s">
        <v>44</v>
      </c>
    </row>
    <row r="41" spans="2:7" x14ac:dyDescent="0.25">
      <c r="B41" s="46">
        <v>43952</v>
      </c>
      <c r="C41" s="52">
        <f t="shared" si="0"/>
        <v>5</v>
      </c>
      <c r="D41" s="38">
        <v>0</v>
      </c>
      <c r="E41" s="40"/>
      <c r="F41" s="40"/>
      <c r="G41" s="51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E A A B Q S w M E F A A C A A g A f a K e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f a K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2 i n l D d 6 s 6 q / g A A A M E B A A A T A B w A R m 9 y b X V s Y X M v U 2 V j d G l v b j E u b S C i G A A o o B Q A A A A A A A A A A A A A A A A A A A A A A A A A A A C F j 8 F O h D A Q h u 8 k v E P T v U D S J c A u F z e c Q I 8 m C p 7 E b C q M u 0 3 K 1 L R l l W z 2 3 S 2 i M S Y S 5 z I z 3 0 z m n 9 9 A a 4 V C U s 0 5 2 f m e 7 5 k j 1 9 C R F U 3 j N F 7 H 2 / U m 3 l v N 0 f D P p X 2 n 3 l A q 3 l G S E w n W 9 4 i L S g 2 6 B U c K c 4 p K 1 Q 4 9 o A 1 u h I S o U G h d Y w J a X D U P B r R p 7 k e O T f l 1 x z T / C E W t O d G Q P Z Y g R S 8 s 6 J w y y k i h 5 N C j y T N G r r F V n c B D n q R Z y s j d o C x U d p S Q / 5 T R r U J 4 C t n 8 7 4 o W R 4 4 H 5 7 M e X 2 G y U v N n t 1 R P + i 9 K 9 / P 1 a W i C 2 R w 7 n + l M E 6 d u 3 Y R Y e L c X R r 5 5 u s A 3 C 3 y 7 w L N f / B L 6 n s A / 3 9 5 9 A F B L A Q I t A B Q A A g A I A H 2 i n l D f X o i k p w A A A P g A A A A S A A A A A A A A A A A A A A A A A A A A A A B D b 2 5 m a W c v U G F j a 2 F n Z S 5 4 b W x Q S w E C L Q A U A A I A C A B 9 o p 5 Q D 8 r p q 6 Q A A A D p A A A A E w A A A A A A A A A A A A A A A A D z A A A A W 0 N v b n R l b n R f V H l w Z X N d L n h t b F B L A Q I t A B Q A A g A I A H 2 i n l D d 6 s 6 q / g A A A M E B A A A T A A A A A A A A A A A A A A A A A O Q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8 K A A A A A A A A n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T A 0 L T M w X 3 R y Y W 5 z Y W N 0 a W 9 u X 2 R v d 2 5 s b 2 F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z M F Q y M z o 1 N z o z O S 4 x N z I y O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t M D Q t M z B f d H J h b n N h Y 3 R p b 2 5 f Z G 9 3 b m x v Y W Q v Q 2 h h b m d l Z C B U e X B l L n t D b 2 x 1 b W 4 x L D B 9 J n F 1 b 3 Q 7 L C Z x d W 9 0 O 1 N l Y 3 R p b 2 4 x L z I w M j A t M D Q t M z B f d H J h b n N h Y 3 R p b 2 5 f Z G 9 3 b m x v Y W Q v Q 2 h h b m d l Z C B U e X B l L n t D b 2 x 1 b W 4 y L D F 9 J n F 1 b 3 Q 7 L C Z x d W 9 0 O 1 N l Y 3 R p b 2 4 x L z I w M j A t M D Q t M z B f d H J h b n N h Y 3 R p b 2 5 f Z G 9 3 b m x v Y W Q v Q 2 h h b m d l Z C B U e X B l L n t D b 2 x 1 b W 4 z L D J 9 J n F 1 b 3 Q 7 L C Z x d W 9 0 O 1 N l Y 3 R p b 2 4 x L z I w M j A t M D Q t M z B f d H J h b n N h Y 3 R p b 2 5 f Z G 9 3 b m x v Y W Q v Q 2 h h b m d l Z C B U e X B l L n t D b 2 x 1 b W 4 0 L D N 9 J n F 1 b 3 Q 7 L C Z x d W 9 0 O 1 N l Y 3 R p b 2 4 x L z I w M j A t M D Q t M z B f d H J h b n N h Y 3 R p b 2 5 f Z G 9 3 b m x v Y W Q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A t M D Q t M z B f d H J h b n N h Y 3 R p b 2 5 f Z G 9 3 b m x v Y W Q v Q 2 h h b m d l Z C B U e X B l L n t D b 2 x 1 b W 4 x L D B 9 J n F 1 b 3 Q 7 L C Z x d W 9 0 O 1 N l Y 3 R p b 2 4 x L z I w M j A t M D Q t M z B f d H J h b n N h Y 3 R p b 2 5 f Z G 9 3 b m x v Y W Q v Q 2 h h b m d l Z C B U e X B l L n t D b 2 x 1 b W 4 y L D F 9 J n F 1 b 3 Q 7 L C Z x d W 9 0 O 1 N l Y 3 R p b 2 4 x L z I w M j A t M D Q t M z B f d H J h b n N h Y 3 R p b 2 5 f Z G 9 3 b m x v Y W Q v Q 2 h h b m d l Z C B U e X B l L n t D b 2 x 1 b W 4 z L D J 9 J n F 1 b 3 Q 7 L C Z x d W 9 0 O 1 N l Y 3 R p b 2 4 x L z I w M j A t M D Q t M z B f d H J h b n N h Y 3 R p b 2 5 f Z G 9 3 b m x v Y W Q v Q 2 h h b m d l Z C B U e X B l L n t D b 2 x 1 b W 4 0 L D N 9 J n F 1 b 3 Q 7 L C Z x d W 9 0 O 1 N l Y 3 R p b 2 4 x L z I w M j A t M D Q t M z B f d H J h b n N h Y 3 R p b 2 5 f Z G 9 3 b m x v Y W Q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w L T A 0 L T M w X 3 R y Y W 5 z Y W N 0 a W 9 u X 2 R v d 2 5 s b 2 F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t M D Q t M z B f d H J h b n N h Y 3 R p b 2 5 f Z G 9 3 b m x v Y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3 r f V u 5 2 z P U C p 7 8 4 Q Y K w Z y Q A A A A A C A A A A A A A Q Z g A A A A E A A C A A A A B z p w E J f l W 1 K i 0 C r T z j 4 N 3 S z 7 T H T / s J Q f u u O s 8 s T i M F c A A A A A A O g A A A A A I A A C A A A A A B W g D B C p l m B 9 g C P + 4 y a 6 X R Y E 0 V s p z K K 4 V O U a w q f Z U r 6 l A A A A A q Y K z n 4 F 0 e S A l j 5 q V M e g r M p 9 G Z O U k p 9 z 9 V 2 w + 0 n r 3 3 s I t H Z d k j l 5 c A K I Z Z P 9 G e K j v F b V f 3 F 1 R 4 n Z Z L j v T g 0 l o U a 0 D V Q S u U M s W 8 A C A 6 R F 6 p 9 k A A A A C W M n l O m r 5 r Y X K Q l 8 W l D w H g 9 C 0 z / 6 C T 9 h y F 6 7 o f D L r 0 a G s h C d x R t H 1 J 7 o I B w M o M I X M w q R 7 / f U x i 3 Q D Y a r c O D D 3 2 < / D a t a M a s h u p > 
</file>

<file path=customXml/itemProps1.xml><?xml version="1.0" encoding="utf-8"?>
<ds:datastoreItem xmlns:ds="http://schemas.openxmlformats.org/officeDocument/2006/customXml" ds:itemID="{0706862E-E120-468E-BB7A-5146C9C4F1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Savings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Donohue</dc:creator>
  <cp:lastModifiedBy>Ryan Donohue</cp:lastModifiedBy>
  <cp:lastPrinted>2020-04-29T18:21:28Z</cp:lastPrinted>
  <dcterms:created xsi:type="dcterms:W3CDTF">2020-04-29T16:09:42Z</dcterms:created>
  <dcterms:modified xsi:type="dcterms:W3CDTF">2020-05-09T01:10:43Z</dcterms:modified>
</cp:coreProperties>
</file>