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mc:AlternateContent xmlns:mc="http://schemas.openxmlformats.org/markup-compatibility/2006">
    <mc:Choice Requires="x15">
      <x15ac:absPath xmlns:x15ac="http://schemas.microsoft.com/office/spreadsheetml/2010/11/ac" url="C:\Users\ninja\OneDrive\Desktop\WSO Templates 21.7\"/>
    </mc:Choice>
  </mc:AlternateContent>
  <xr:revisionPtr revIDLastSave="15" documentId="11_04091E682EE3B9E31CC26D71627E15E551E1D026" xr6:coauthVersionLast="45" xr6:coauthVersionMax="45" xr10:uidLastSave="{02E4E47F-DDF4-44C2-8874-C70E466D23BF}"/>
  <bookViews>
    <workbookView xWindow="-90" yWindow="-90" windowWidth="19380" windowHeight="10380" xr2:uid="{00000000-000D-0000-FFFF-FFFF00000000}"/>
  </bookViews>
  <sheets>
    <sheet name="WSO Cover Page" sheetId="37" r:id="rId1"/>
    <sheet name="inputs" sheetId="1"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1">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1"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91029"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7"/>
  <c r="B1" i="16"/>
  <c r="B1" i="14"/>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2" i="14"/>
  <c r="B1" i="15"/>
  <c r="B2" i="15"/>
  <c r="C9" i="15"/>
  <c r="C14" i="15"/>
  <c r="B2" i="16"/>
  <c r="M18" i="16"/>
  <c r="N18" i="16"/>
  <c r="O18" i="16"/>
  <c r="P18" i="16"/>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29" i="19"/>
  <c r="H35" i="19"/>
  <c r="H41" i="19"/>
  <c r="H55" i="19"/>
  <c r="H57" i="19"/>
  <c r="H26"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9" authorId="0" shapeId="0" xr:uid="{00000000-0006-0000-0400-00000100000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shapeId="0" xr:uid="{00000000-0006-0000-0400-00000200000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shapeId="0" xr:uid="{00000000-0006-0000-0400-000003000000}">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shapeId="0" xr:uid="{00000000-0006-0000-0400-000004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shapeId="0" xr:uid="{00000000-0006-0000-0400-000005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shapeId="0" xr:uid="{00000000-0006-0000-0400-000006000000}">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shapeId="0" xr:uid="{00000000-0006-0000-0400-00000700000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shapeId="0" xr:uid="{00000000-0006-0000-0400-00000800000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shapeId="0" xr:uid="{00000000-0006-0000-0400-00000900000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shapeId="0" xr:uid="{00000000-0006-0000-0400-00000A00000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shapeId="0" xr:uid="{00000000-0006-0000-0400-00000B000000}">
      <text>
        <r>
          <rPr>
            <b/>
            <sz val="9"/>
            <color indexed="81"/>
            <rFont val="Tahoma"/>
            <family val="2"/>
          </rPr>
          <t>Training The Street:</t>
        </r>
        <r>
          <rPr>
            <sz val="9"/>
            <color indexed="81"/>
            <rFont val="Tahoma"/>
            <family val="2"/>
          </rPr>
          <t xml:space="preserve">
estimated based on tax rate for restructuring charges </t>
        </r>
      </text>
    </comment>
    <comment ref="K27" authorId="0" shapeId="0" xr:uid="{00000000-0006-0000-0400-00000C00000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shapeId="0" xr:uid="{00000000-0006-0000-0400-00000D000000}">
      <text>
        <r>
          <rPr>
            <b/>
            <sz val="9"/>
            <color indexed="81"/>
            <rFont val="Tahoma"/>
            <family val="2"/>
          </rPr>
          <t>Training The Street:</t>
        </r>
        <r>
          <rPr>
            <sz val="9"/>
            <color indexed="81"/>
            <rFont val="Tahoma"/>
            <family val="2"/>
          </rPr>
          <t xml:space="preserve">
estimated based on tax rate for gain on sale of facility</t>
        </r>
      </text>
    </comment>
    <comment ref="L34" authorId="1" shapeId="0" xr:uid="{00000000-0006-0000-0400-00000E000000}">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shapeId="0" xr:uid="{00000000-0006-0000-0400-00000F000000}">
      <text>
        <r>
          <rPr>
            <b/>
            <sz val="9"/>
            <color indexed="81"/>
            <rFont val="Tahoma"/>
            <family val="2"/>
          </rPr>
          <t>Training The Street:</t>
        </r>
        <r>
          <rPr>
            <sz val="9"/>
            <color indexed="81"/>
            <rFont val="Tahoma"/>
            <family val="2"/>
          </rPr>
          <t xml:space="preserve">
estimated based on tax rate for gain on sale of facility</t>
        </r>
      </text>
    </comment>
    <comment ref="L40" authorId="1" shapeId="0" xr:uid="{00000000-0006-0000-0400-000010000000}">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F33" authorId="0" shapeId="0" xr:uid="{00000000-0006-0000-2200-00000100000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shapeId="0" xr:uid="{00000000-0006-0000-2200-00000200000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Training The Street, Inc.</author>
  </authors>
  <commentList>
    <comment ref="E13" authorId="0" shapeId="0" xr:uid="{00000000-0006-0000-2300-00000100000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shapeId="0" xr:uid="{00000000-0006-0000-2300-000002000000}">
      <text>
        <r>
          <rPr>
            <b/>
            <sz val="10"/>
            <color indexed="81"/>
            <rFont val="Tahoma"/>
            <family val="2"/>
          </rPr>
          <t>Training The Street:</t>
        </r>
        <r>
          <rPr>
            <sz val="10"/>
            <color indexed="81"/>
            <rFont val="Tahoma"/>
            <family val="2"/>
          </rPr>
          <t xml:space="preserve">
Use the NPV formula
=NPV(J29,$L$23:$P$23)</t>
        </r>
      </text>
    </comment>
    <comment ref="P32" authorId="0" shapeId="0" xr:uid="{00000000-0006-0000-2300-00000300000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shapeId="0" xr:uid="{00000000-0006-0000-2300-000004000000}">
      <text>
        <r>
          <rPr>
            <b/>
            <sz val="10"/>
            <color indexed="81"/>
            <rFont val="Tahoma"/>
            <family val="2"/>
          </rPr>
          <t>Training The Street, Inc.:</t>
        </r>
        <r>
          <rPr>
            <sz val="10"/>
            <color indexed="81"/>
            <rFont val="Tahoma"/>
            <family val="2"/>
          </rPr>
          <t xml:space="preserve">
Terminal value = [FCFn x (1+g)] ÷ (r - g)
=(P23*(1+J32))/(J29-J32)</t>
        </r>
      </text>
    </comment>
    <comment ref="J34" authorId="2" shapeId="0" xr:uid="{00000000-0006-0000-2300-000005000000}">
      <text>
        <r>
          <rPr>
            <b/>
            <sz val="10"/>
            <color indexed="81"/>
            <rFont val="Tahoma"/>
            <family val="2"/>
          </rPr>
          <t>Training The Street, Inc.:</t>
        </r>
        <r>
          <rPr>
            <sz val="10"/>
            <color indexed="81"/>
            <rFont val="Tahoma"/>
            <family val="2"/>
          </rPr>
          <t xml:space="preserve">
Use the PV formula
=PV(J29,$P$5-$K$5,0,-J33)</t>
        </r>
      </text>
    </comment>
    <comment ref="J36" authorId="2" shapeId="0" xr:uid="{00000000-0006-0000-2300-000006000000}">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shapeId="0" xr:uid="{00000000-0006-0000-2300-000007000000}">
      <text>
        <r>
          <rPr>
            <b/>
            <sz val="10"/>
            <color indexed="81"/>
            <rFont val="Tahoma"/>
            <family val="2"/>
          </rPr>
          <t>Training The Street:</t>
        </r>
        <r>
          <rPr>
            <sz val="10"/>
            <color indexed="81"/>
            <rFont val="Tahoma"/>
            <family val="2"/>
          </rPr>
          <t xml:space="preserve">
=SUM(J36:J38)</t>
        </r>
      </text>
    </comment>
    <comment ref="J40" authorId="1" shapeId="0" xr:uid="{00000000-0006-0000-2300-000008000000}">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shapeId="0" xr:uid="{00000000-0006-0000-2300-000009000000}">
      <text>
        <r>
          <rPr>
            <b/>
            <sz val="8"/>
            <color indexed="81"/>
            <rFont val="Tahoma"/>
            <family val="2"/>
          </rPr>
          <t>Training The Street, Inc.:</t>
        </r>
        <r>
          <rPr>
            <sz val="8"/>
            <color indexed="81"/>
            <rFont val="Tahoma"/>
            <family val="2"/>
          </rPr>
          <t xml:space="preserve">
simplification for training purposes</t>
        </r>
      </text>
    </comment>
    <comment ref="G72" authorId="2" shapeId="0" xr:uid="{00000000-0006-0000-2300-00000A000000}">
      <text>
        <r>
          <rPr>
            <b/>
            <sz val="10"/>
            <color indexed="81"/>
            <rFont val="Tahoma"/>
            <family val="2"/>
          </rPr>
          <t>Training The Street, Inc.:</t>
        </r>
        <r>
          <rPr>
            <sz val="10"/>
            <color indexed="81"/>
            <rFont val="Tahoma"/>
            <family val="2"/>
          </rPr>
          <t xml:space="preserve">
Row J29
Column J32</t>
        </r>
      </text>
    </comment>
    <comment ref="G94" authorId="2" shapeId="0" xr:uid="{00000000-0006-0000-2300-00000B000000}">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K14" authorId="0" shapeId="0" xr:uid="{00000000-0006-0000-0800-00000100000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shapeId="0" xr:uid="{00000000-0006-0000-0800-00000200000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shapeId="0" xr:uid="{00000000-0006-0000-0800-00000300000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shapeId="0" xr:uid="{00000000-0006-0000-0800-00000400000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shapeId="0" xr:uid="{00000000-0006-0000-0800-00000500000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shapeId="0" xr:uid="{00000000-0006-0000-0800-00000600000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shapeId="0" xr:uid="{00000000-0006-0000-0800-00000700000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L15" authorId="0" shapeId="0" xr:uid="{00000000-0006-0000-0B00-00000100000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8" authorId="0" shapeId="0" xr:uid="{00000000-0006-0000-0D00-000001000000}">
      <text>
        <r>
          <rPr>
            <b/>
            <sz val="9"/>
            <color indexed="81"/>
            <rFont val="Arial"/>
            <family val="2"/>
          </rPr>
          <t>Training the Street:</t>
        </r>
        <r>
          <rPr>
            <sz val="9"/>
            <color indexed="81"/>
            <rFont val="Arial"/>
            <family val="2"/>
          </rPr>
          <t xml:space="preserve">
Source: Campbell 2009 10-K, pg 3</t>
        </r>
      </text>
    </comment>
    <comment ref="M9" authorId="0" shapeId="0" xr:uid="{00000000-0006-0000-0D00-000002000000}">
      <text>
        <r>
          <rPr>
            <b/>
            <sz val="9"/>
            <color indexed="81"/>
            <rFont val="Tahoma"/>
            <family val="2"/>
          </rPr>
          <t>Training the Street:</t>
        </r>
        <r>
          <rPr>
            <sz val="9"/>
            <color indexed="81"/>
            <rFont val="Tahoma"/>
            <family val="2"/>
          </rPr>
          <t xml:space="preserve">
Estimate based on equity research</t>
        </r>
      </text>
    </comment>
    <comment ref="L11" authorId="1" shapeId="0" xr:uid="{00000000-0006-0000-0D00-000003000000}">
      <text>
        <r>
          <rPr>
            <b/>
            <sz val="9"/>
            <color indexed="81"/>
            <rFont val="Tahoma"/>
            <family val="2"/>
          </rPr>
          <t>Training The Street:</t>
        </r>
        <r>
          <rPr>
            <sz val="9"/>
            <color indexed="81"/>
            <rFont val="Tahoma"/>
            <family val="2"/>
          </rPr>
          <t xml:space="preserve">
Estimate based on equity research</t>
        </r>
      </text>
    </comment>
    <comment ref="M12" authorId="0" shapeId="0" xr:uid="{00000000-0006-0000-0D00-00000400000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8" authorId="0" shapeId="0" xr:uid="{00000000-0006-0000-0E00-00000100000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shapeId="0" xr:uid="{00000000-0006-0000-0E00-000002000000}">
      <text>
        <r>
          <rPr>
            <b/>
            <sz val="9"/>
            <color indexed="81"/>
            <rFont val="Tahoma"/>
            <family val="2"/>
          </rPr>
          <t>Training The Street:</t>
        </r>
        <r>
          <rPr>
            <sz val="9"/>
            <color indexed="81"/>
            <rFont val="Tahoma"/>
            <family val="2"/>
          </rPr>
          <t xml:space="preserve">
Assumes no future acquisitions</t>
        </r>
      </text>
    </comment>
    <comment ref="L11" authorId="0" shapeId="0" xr:uid="{00000000-0006-0000-0E00-00000300000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10" authorId="0" shapeId="0" xr:uid="{00000000-0006-0000-1100-00000100000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shapeId="0" xr:uid="{00000000-0006-0000-1100-000002000000}">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shapeId="0" xr:uid="{00000000-0006-0000-1100-000003000000}">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shapeId="0" xr:uid="{00000000-0006-0000-1100-000004000000}">
      <text>
        <r>
          <rPr>
            <b/>
            <sz val="9"/>
            <color indexed="81"/>
            <rFont val="Tahoma"/>
            <family val="2"/>
          </rPr>
          <t>Training the Street:</t>
        </r>
        <r>
          <rPr>
            <sz val="9"/>
            <color indexed="81"/>
            <rFont val="Tahoma"/>
            <family val="2"/>
          </rPr>
          <t xml:space="preserve">
Based on estimates from equity research</t>
        </r>
      </text>
    </comment>
    <comment ref="K21" authorId="1" shapeId="0" xr:uid="{00000000-0006-0000-1100-000005000000}">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shapeId="0" xr:uid="{00000000-0006-0000-1100-000006000000}">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shapeId="0" xr:uid="{00000000-0006-0000-1100-00000700000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shapeId="0" xr:uid="{00000000-0006-0000-1100-000008000000}">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shapeId="0" xr:uid="{00000000-0006-0000-1100-000009000000}">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shapeId="0" xr:uid="{00000000-0006-0000-1100-00000A00000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shapeId="0" xr:uid="{00000000-0006-0000-1100-00000B000000}">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I10" authorId="0" shapeId="0" xr:uid="{00000000-0006-0000-1200-000001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shapeId="0" xr:uid="{00000000-0006-0000-1200-000002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shapeId="0" xr:uid="{00000000-0006-0000-1200-000003000000}">
      <text>
        <r>
          <rPr>
            <b/>
            <sz val="10"/>
            <color indexed="81"/>
            <rFont val="Tahoma"/>
            <family val="2"/>
          </rPr>
          <t>Training the Street:</t>
        </r>
        <r>
          <rPr>
            <sz val="10"/>
            <color indexed="81"/>
            <rFont val="Tahoma"/>
            <family val="2"/>
          </rPr>
          <t xml:space="preserve">
Source: 2009 Campbell 10-K, Income Statement; pg 36.</t>
        </r>
      </text>
    </comment>
    <comment ref="L13" authorId="1" shapeId="0" xr:uid="{00000000-0006-0000-1200-000004000000}">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Ofelia</author>
  </authors>
  <commentList>
    <comment ref="L12" authorId="0" shapeId="0" xr:uid="{00000000-0006-0000-1300-000001000000}">
      <text>
        <r>
          <rPr>
            <b/>
            <sz val="9"/>
            <color indexed="81"/>
            <rFont val="Tahoma"/>
            <family val="2"/>
          </rPr>
          <t>Training the Street:</t>
        </r>
        <r>
          <rPr>
            <sz val="9"/>
            <color indexed="81"/>
            <rFont val="Tahoma"/>
            <family val="2"/>
          </rPr>
          <t xml:space="preserve">
Estimate based on historic levels</t>
        </r>
      </text>
    </comment>
    <comment ref="L26" authorId="1" shapeId="0" xr:uid="{00000000-0006-0000-1300-000002000000}">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shapeId="0" xr:uid="{00000000-0006-0000-1300-000003000000}">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shapeId="0" xr:uid="{00000000-0006-0000-1300-000004000000}">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shapeId="0" xr:uid="{00000000-0006-0000-1300-00000500000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Training The Street, Inc.</author>
  </authors>
  <commentList>
    <comment ref="H50" authorId="0" shapeId="0" xr:uid="{00000000-0006-0000-2100-000001000000}">
      <text>
        <r>
          <rPr>
            <b/>
            <sz val="8"/>
            <color indexed="81"/>
            <rFont val="Tahoma"/>
            <family val="2"/>
          </rPr>
          <t>Training The Street, Inc.:</t>
        </r>
        <r>
          <rPr>
            <sz val="8"/>
            <color indexed="81"/>
            <rFont val="Tahoma"/>
            <family val="2"/>
          </rPr>
          <t xml:space="preserve">
Cash + Accounts Receivable</t>
        </r>
      </text>
    </comment>
    <comment ref="C63" authorId="0" shapeId="0" xr:uid="{00000000-0006-0000-2100-000002000000}">
      <text>
        <r>
          <rPr>
            <b/>
            <sz val="8"/>
            <color indexed="81"/>
            <rFont val="Tahoma"/>
            <family val="2"/>
          </rPr>
          <t>Training The Street, Inc.:</t>
        </r>
        <r>
          <rPr>
            <sz val="8"/>
            <color indexed="81"/>
            <rFont val="Tahoma"/>
            <family val="2"/>
          </rPr>
          <t xml:space="preserve">
Quick Assets / Current Liabilities</t>
        </r>
      </text>
    </comment>
    <comment ref="C69" authorId="0" shapeId="0" xr:uid="{00000000-0006-0000-2100-000003000000}">
      <text>
        <r>
          <rPr>
            <b/>
            <sz val="8"/>
            <color indexed="81"/>
            <rFont val="Tahoma"/>
            <family val="2"/>
          </rPr>
          <t>Training The Street, Inc.:</t>
        </r>
        <r>
          <rPr>
            <sz val="8"/>
            <color indexed="81"/>
            <rFont val="Tahoma"/>
            <family val="2"/>
          </rPr>
          <t xml:space="preserve">
=sales / Net PP&amp;E</t>
        </r>
      </text>
    </comment>
    <comment ref="C70" authorId="0" shapeId="0" xr:uid="{00000000-0006-0000-2100-000004000000}">
      <text>
        <r>
          <rPr>
            <b/>
            <sz val="8"/>
            <color indexed="81"/>
            <rFont val="Tahoma"/>
            <family val="2"/>
          </rPr>
          <t>Training The Street, Inc.:</t>
        </r>
        <r>
          <rPr>
            <sz val="8"/>
            <color indexed="81"/>
            <rFont val="Tahoma"/>
            <family val="2"/>
          </rPr>
          <t xml:space="preserve">
=sales / Total Assets</t>
        </r>
      </text>
    </comment>
    <comment ref="C73" authorId="0" shapeId="0" xr:uid="{00000000-0006-0000-2100-000005000000}">
      <text>
        <r>
          <rPr>
            <b/>
            <sz val="8"/>
            <color indexed="81"/>
            <rFont val="Tahoma"/>
            <family val="2"/>
          </rPr>
          <t>Training The Street, Inc.:</t>
        </r>
        <r>
          <rPr>
            <sz val="8"/>
            <color indexed="81"/>
            <rFont val="Tahoma"/>
            <family val="2"/>
          </rPr>
          <t xml:space="preserve">
Net income / Sales</t>
        </r>
      </text>
    </comment>
    <comment ref="C74" authorId="0" shapeId="0" xr:uid="{00000000-0006-0000-2100-000006000000}">
      <text>
        <r>
          <rPr>
            <b/>
            <sz val="8"/>
            <color indexed="81"/>
            <rFont val="Tahoma"/>
            <family val="2"/>
          </rPr>
          <t>Training The Street, Inc.:</t>
        </r>
        <r>
          <rPr>
            <sz val="8"/>
            <color indexed="81"/>
            <rFont val="Tahoma"/>
            <family val="2"/>
          </rPr>
          <t xml:space="preserve">
Sales / Tatal assets</t>
        </r>
      </text>
    </comment>
    <comment ref="C75" authorId="0" shapeId="0" xr:uid="{00000000-0006-0000-2100-00000700000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<sst xmlns="http://schemas.openxmlformats.org/spreadsheetml/2006/main" count="2632" uniqueCount="1177">
  <si>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</si>
  <si>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</si>
  <si>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</si>
  <si>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</si>
  <si>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</si>
  <si>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</si>
  <si>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</si>
  <si>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</si>
  <si>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</si>
  <si>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</si>
  <si>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</si>
  <si>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</si>
  <si>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</si>
  <si>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</si>
  <si>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</si>
  <si>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</si>
  <si>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</si>
  <si>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</si>
  <si>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</si>
  <si>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</si>
  <si>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</si>
  <si>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</si>
  <si>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</si>
  <si>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</si>
  <si>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</si>
  <si>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</si>
  <si>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</si>
  <si>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</si>
  <si>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</si>
  <si>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</si>
  <si>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</si>
  <si>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</si>
  <si>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</si>
  <si>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</si>
  <si>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</si>
  <si>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</si>
  <si>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</si>
  <si>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</si>
  <si>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</si>
  <si>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</si>
  <si>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</si>
  <si>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</si>
  <si>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</si>
  <si>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</si>
  <si>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</si>
  <si>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</si>
  <si>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</si>
  <si>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</si>
  <si>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</si>
  <si>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</si>
  <si>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</si>
  <si>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</si>
  <si>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</si>
  <si>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</si>
  <si>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</si>
  <si>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</si>
  <si>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</si>
  <si>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</si>
  <si>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</si>
  <si>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</si>
  <si>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</si>
  <si>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</si>
  <si>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</si>
  <si>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</si>
  <si>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</si>
  <si>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</si>
  <si>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</si>
  <si>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</si>
  <si>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</si>
  <si>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</si>
  <si>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</si>
  <si>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</si>
  <si>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</si>
  <si>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</si>
  <si>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</si>
  <si>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</si>
  <si>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</si>
  <si>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</si>
  <si>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</si>
  <si>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</si>
  <si>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</si>
  <si>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</si>
  <si>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</si>
  <si>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</si>
  <si>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</si>
  <si>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</si>
  <si>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</si>
  <si>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</si>
  <si>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</si>
  <si>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</si>
  <si>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</si>
  <si>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</si>
  <si>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</si>
  <si>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</si>
  <si>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</si>
  <si>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</si>
  <si>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</si>
  <si>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</si>
  <si>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</si>
  <si>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</si>
  <si>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</si>
  <si>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</si>
  <si>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</si>
  <si>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</si>
  <si>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</si>
  <si>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</si>
  <si>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</si>
  <si>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</si>
  <si>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</si>
  <si>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</si>
  <si>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</si>
  <si>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</si>
  <si>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</si>
  <si>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</si>
  <si>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</si>
  <si>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</si>
  <si>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</si>
  <si>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</si>
  <si>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</si>
  <si>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</si>
  <si>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</si>
  <si>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</si>
  <si>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</si>
  <si>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</si>
  <si>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</si>
  <si>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</si>
  <si>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</si>
  <si>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</si>
  <si>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</si>
  <si>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</si>
  <si>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</si>
  <si>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</si>
  <si>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</si>
  <si>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</si>
  <si>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</si>
  <si>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</si>
  <si>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</si>
  <si>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</si>
  <si>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</si>
  <si>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</si>
  <si>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</si>
  <si>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</si>
  <si>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</si>
  <si>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</si>
  <si>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</si>
  <si>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</si>
  <si>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</si>
  <si>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</si>
  <si>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</si>
  <si>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</si>
  <si>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</si>
  <si>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</si>
  <si>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</si>
  <si>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</si>
  <si>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</si>
  <si>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</si>
  <si>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</si>
  <si>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</si>
  <si>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</si>
  <si>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</si>
  <si>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</si>
  <si>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</si>
  <si>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</si>
  <si>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</si>
  <si>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</si>
  <si>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</si>
  <si>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</si>
  <si>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</si>
  <si>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</si>
  <si>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</si>
  <si>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</si>
  <si>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</si>
  <si>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</si>
  <si>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</si>
  <si>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</si>
  <si>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</si>
  <si>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</si>
  <si>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</si>
  <si>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</si>
  <si>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</si>
  <si>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</si>
  <si>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</si>
  <si>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</si>
  <si>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</si>
  <si>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</si>
  <si>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</si>
  <si>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</si>
  <si>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</si>
  <si>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</si>
  <si>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</si>
  <si>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</si>
  <si>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</si>
  <si>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</si>
  <si>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</si>
  <si>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</si>
  <si>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</si>
  <si>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</si>
  <si>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</si>
  <si>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</si>
  <si>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</si>
  <si>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</si>
  <si>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</si>
  <si>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</si>
  <si>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</si>
  <si>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</si>
  <si>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</si>
  <si>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</si>
  <si>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</si>
  <si>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</si>
  <si>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</si>
  <si>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</si>
  <si>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</si>
  <si>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</si>
  <si>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</si>
  <si>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</si>
  <si>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</si>
  <si>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</si>
  <si>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</si>
  <si>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</si>
  <si>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</si>
  <si>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</si>
  <si>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</si>
  <si>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</si>
  <si>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</si>
  <si>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</si>
  <si>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</si>
  <si>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</si>
  <si>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</si>
  <si>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</si>
  <si>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</si>
  <si>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</si>
  <si>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</si>
  <si>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</si>
  <si>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</si>
  <si>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</si>
  <si>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</si>
  <si>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</si>
  <si>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</si>
  <si>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</si>
  <si>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</si>
  <si>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</si>
  <si>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</si>
  <si>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</si>
  <si>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</si>
  <si>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</si>
  <si>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</si>
  <si>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</si>
  <si>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</si>
  <si>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</si>
  <si>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</si>
  <si>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</si>
  <si>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</si>
  <si>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</si>
  <si>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</si>
  <si>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</si>
  <si>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</si>
  <si>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</si>
  <si>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</si>
  <si>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</si>
  <si>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</si>
  <si>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</si>
  <si>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</si>
  <si>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</si>
  <si>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</si>
  <si>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</si>
  <si>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</si>
  <si>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</si>
  <si>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</si>
  <si>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</si>
  <si>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</si>
  <si>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</si>
  <si>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</si>
  <si>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</si>
  <si>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</si>
  <si>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</si>
  <si>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</si>
  <si>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</si>
  <si>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</si>
  <si>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</si>
  <si>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</si>
  <si>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</si>
  <si>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</si>
  <si>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</si>
  <si>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</si>
  <si>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</si>
  <si>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</si>
  <si>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</si>
  <si>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</si>
  <si>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</si>
  <si>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</si>
  <si>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</si>
  <si>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</si>
  <si>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</si>
  <si>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</si>
  <si>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</si>
  <si>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</si>
  <si>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</si>
  <si>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</si>
  <si>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</si>
  <si>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</si>
  <si>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</si>
  <si>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</si>
  <si>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</si>
  <si>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</si>
  <si>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</si>
  <si>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</si>
  <si>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</si>
  <si>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</si>
  <si>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</si>
  <si>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</si>
  <si>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</si>
  <si>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</si>
  <si>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</si>
  <si>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</si>
  <si>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</si>
  <si>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</si>
  <si>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</si>
  <si>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</si>
  <si>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</si>
  <si>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</si>
  <si>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</si>
  <si>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</si>
  <si>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</si>
  <si>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</si>
  <si>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</si>
  <si>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</si>
  <si>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</si>
  <si>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</si>
  <si>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</si>
  <si>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</si>
  <si>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</si>
  <si>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</si>
  <si>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</si>
  <si>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</si>
  <si>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</si>
  <si>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</si>
  <si>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</si>
  <si>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</si>
  <si>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</si>
  <si>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</si>
  <si>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</si>
  <si>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</si>
  <si>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</si>
  <si>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</si>
  <si>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</si>
  <si>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</si>
  <si>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</si>
  <si>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</si>
  <si>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</si>
  <si>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</si>
  <si>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</si>
  <si>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</si>
  <si>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</si>
  <si>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</si>
  <si>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</si>
  <si>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</si>
  <si>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</si>
  <si>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</si>
  <si>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</si>
  <si>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</si>
  <si>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</si>
  <si>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</si>
  <si>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</si>
  <si>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</si>
  <si>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</si>
  <si>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</si>
  <si>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</si>
  <si>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</si>
  <si>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</si>
  <si>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</si>
  <si>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</si>
  <si>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</si>
  <si>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</si>
  <si>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</si>
  <si>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</si>
  <si>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</si>
  <si>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</si>
  <si>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</si>
  <si>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</si>
  <si>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</si>
  <si>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</si>
  <si>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</si>
  <si>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</si>
  <si>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</si>
  <si>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</si>
  <si>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</si>
  <si>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</si>
  <si>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</si>
  <si>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</si>
  <si>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</si>
  <si>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</si>
  <si>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</si>
  <si>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</si>
  <si>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</si>
  <si>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</si>
  <si>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</si>
  <si>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</si>
  <si>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</si>
  <si>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</si>
  <si>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</si>
  <si>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</si>
  <si>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</si>
  <si>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</si>
  <si>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</si>
  <si>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</si>
  <si>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</si>
  <si>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</si>
  <si>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</si>
  <si>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</si>
  <si>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</si>
  <si>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</si>
  <si>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</si>
  <si>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</si>
  <si>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</si>
  <si>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</si>
  <si>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</si>
  <si>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</si>
  <si>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</si>
  <si>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</si>
  <si>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</si>
  <si>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</si>
  <si>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</si>
  <si>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</si>
  <si>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</si>
  <si>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</si>
  <si>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</si>
  <si>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</si>
  <si>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</si>
  <si>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</si>
  <si>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</si>
  <si>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</si>
  <si>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</si>
  <si>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</si>
  <si>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</si>
  <si>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</si>
  <si>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</si>
  <si>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</si>
  <si>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</si>
  <si>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</si>
  <si>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</si>
  <si>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</si>
  <si>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</si>
  <si>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</si>
  <si>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</si>
  <si>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</si>
  <si>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</si>
  <si>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</si>
  <si>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</si>
  <si>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</si>
  <si>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</si>
  <si>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</si>
  <si>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</si>
  <si>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</si>
  <si>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</si>
  <si>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</si>
  <si>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</si>
  <si>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</si>
  <si>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</si>
  <si>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</si>
  <si>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</si>
  <si>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</si>
  <si>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</si>
  <si>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</si>
  <si>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</si>
  <si>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</si>
  <si>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</si>
  <si>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</si>
  <si>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</si>
  <si>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</si>
  <si>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</si>
  <si>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</si>
  <si>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</si>
  <si>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</si>
  <si>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</si>
  <si>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</si>
  <si>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</si>
  <si>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</si>
  <si>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</si>
  <si>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</si>
  <si>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</si>
  <si>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</si>
  <si>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</si>
  <si>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</si>
  <si>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</si>
  <si>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</si>
  <si>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</si>
  <si>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</si>
  <si>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</si>
  <si>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</si>
  <si>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</si>
  <si>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</si>
  <si>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</si>
  <si>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</si>
  <si>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</si>
  <si>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</si>
  <si>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</si>
  <si>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</si>
  <si>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</si>
  <si>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</si>
  <si>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</si>
  <si>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</si>
  <si>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</si>
  <si>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</si>
  <si>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</si>
  <si>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</si>
  <si>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</si>
  <si>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</si>
  <si>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</si>
  <si>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</si>
  <si>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</si>
  <si>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</si>
  <si>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</si>
  <si>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</si>
  <si>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</si>
  <si>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</si>
  <si>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</si>
  <si>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</si>
  <si>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</si>
  <si>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</si>
  <si>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</si>
  <si>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</si>
  <si>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</si>
  <si>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</si>
  <si>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</si>
  <si>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</si>
  <si>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</si>
  <si>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</si>
  <si>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</si>
  <si>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</si>
  <si>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</si>
  <si>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</si>
  <si>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</si>
  <si>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</si>
  <si>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</si>
  <si>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</si>
  <si>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</si>
  <si>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</si>
  <si>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</si>
  <si>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</si>
  <si>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</si>
  <si>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</si>
  <si>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</si>
  <si>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</si>
  <si>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</si>
  <si>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</si>
  <si>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</si>
  <si>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</si>
  <si>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</si>
  <si>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</si>
  <si>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</si>
  <si>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</si>
  <si>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</si>
  <si>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</si>
  <si>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</si>
  <si>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</si>
  <si>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</si>
  <si>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</si>
  <si>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</si>
  <si>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</si>
  <si>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</si>
  <si>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</si>
  <si>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</si>
  <si>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</si>
  <si>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</si>
  <si>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</si>
  <si>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</si>
  <si>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</si>
  <si>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</si>
  <si>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</si>
  <si>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</si>
  <si>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</si>
  <si>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</si>
  <si>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</si>
  <si>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</si>
  <si>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</si>
  <si>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</si>
  <si>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</si>
  <si>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</si>
  <si>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</si>
  <si>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</si>
  <si>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</si>
  <si>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</si>
  <si>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</si>
  <si>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</si>
  <si>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</si>
  <si>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</si>
  <si>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</si>
  <si>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</si>
  <si>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</si>
  <si>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</si>
  <si>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</si>
  <si>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</si>
  <si>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</si>
  <si>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</si>
  <si>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</si>
  <si>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</si>
  <si>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</si>
  <si>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</si>
  <si>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</si>
  <si>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</si>
  <si>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</si>
  <si>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</si>
  <si>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</si>
  <si>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</si>
  <si>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</si>
  <si>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</si>
  <si>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</si>
  <si>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</si>
  <si>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</si>
  <si>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</si>
  <si>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</si>
  <si>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</si>
  <si>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</si>
  <si>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</si>
  <si>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</si>
  <si>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</si>
  <si>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</si>
  <si>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</si>
  <si>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</si>
  <si>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</si>
  <si>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</si>
  <si>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</si>
  <si>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</si>
  <si>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</si>
  <si>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</si>
  <si>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</si>
  <si>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</si>
  <si>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</si>
  <si>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</si>
  <si>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</si>
  <si>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</si>
  <si>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</si>
  <si>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</si>
  <si>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</si>
  <si>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</si>
  <si>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</si>
  <si>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</si>
  <si>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</si>
  <si>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</si>
  <si>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</si>
  <si>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</si>
  <si>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</si>
  <si>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</si>
  <si>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</si>
  <si>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</si>
  <si>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</si>
  <si>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</si>
  <si>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</si>
  <si>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</si>
  <si>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</si>
  <si>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</si>
  <si>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</si>
  <si>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</si>
  <si>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</si>
  <si>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</si>
  <si>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</si>
  <si>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</si>
  <si>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</si>
  <si>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</si>
  <si>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</si>
  <si>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</si>
  <si>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</si>
  <si>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</si>
  <si>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</si>
  <si>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</si>
  <si>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</si>
  <si>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</si>
  <si>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</si>
  <si>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</si>
  <si>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</si>
  <si>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</si>
  <si>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</si>
  <si>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</si>
  <si>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</si>
  <si>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</si>
  <si>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</si>
  <si>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</si>
  <si>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</si>
  <si>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</si>
  <si>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</si>
  <si>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</si>
  <si>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</si>
  <si>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</si>
  <si>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</si>
  <si>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</si>
  <si>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</si>
  <si>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</si>
  <si>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</si>
  <si>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</si>
  <si>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</si>
  <si>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</si>
  <si>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</si>
  <si>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</si>
  <si>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</si>
  <si>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</si>
  <si>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</si>
  <si>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</si>
  <si>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</si>
  <si>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</si>
  <si>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</si>
  <si>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</si>
  <si>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</si>
  <si>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</si>
  <si>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</si>
  <si>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</si>
  <si>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</si>
  <si>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</si>
  <si>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</si>
  <si>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</si>
  <si>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</si>
  <si>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</si>
  <si>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</si>
  <si>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</si>
  <si>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</si>
  <si>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</si>
  <si>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</si>
  <si>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</si>
  <si>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</si>
  <si>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</si>
  <si>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</si>
  <si>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</si>
  <si>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</si>
  <si>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</si>
  <si>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</si>
  <si>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</si>
  <si>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</si>
  <si>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</si>
  <si>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</si>
  <si>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</si>
  <si>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</si>
  <si>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</si>
  <si>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</si>
  <si>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</si>
  <si>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</si>
  <si>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</si>
  <si>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</si>
  <si>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</si>
  <si>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</si>
  <si>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</si>
  <si>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</si>
  <si>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</si>
  <si>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</si>
  <si>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</si>
  <si>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</si>
  <si>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</si>
  <si>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</si>
  <si>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</si>
  <si>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</si>
  <si>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</si>
  <si>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</si>
  <si>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</si>
  <si>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</si>
  <si>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</si>
  <si>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</si>
  <si>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</si>
  <si>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</si>
  <si>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</si>
  <si>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</si>
  <si>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</si>
  <si>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</si>
  <si>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</si>
  <si>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</si>
  <si>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</si>
  <si>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</si>
  <si>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</si>
  <si>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</si>
  <si>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</si>
  <si>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</si>
  <si>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</si>
  <si>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</si>
  <si>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</si>
  <si>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</si>
  <si>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</si>
  <si>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</si>
  <si>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</si>
  <si>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</si>
  <si>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</si>
  <si>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</si>
  <si>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</si>
  <si>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</si>
  <si>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</si>
  <si>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</si>
  <si>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</si>
  <si>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</si>
  <si>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</si>
  <si>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</si>
  <si>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</si>
  <si>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</si>
  <si>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</si>
  <si>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</si>
  <si>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</si>
  <si>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</si>
  <si>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</si>
  <si>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</si>
  <si>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</si>
  <si>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</si>
  <si>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</si>
  <si>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</si>
  <si>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</si>
  <si>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</si>
  <si>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</si>
  <si>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</si>
  <si>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</si>
  <si>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</si>
  <si>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</si>
  <si>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</si>
  <si>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</si>
  <si>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</si>
  <si>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</si>
  <si>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</si>
  <si>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</si>
  <si>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</si>
  <si>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</si>
  <si>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</si>
  <si>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</si>
  <si>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</si>
  <si>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</si>
  <si>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</si>
  <si>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</si>
  <si>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</si>
  <si>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</si>
  <si>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</si>
  <si>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</si>
  <si>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</si>
  <si>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</si>
  <si>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</si>
  <si>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</si>
  <si>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</si>
  <si>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</si>
  <si>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</si>
  <si>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</si>
  <si>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</si>
  <si>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</si>
  <si>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</si>
  <si>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</si>
  <si>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</si>
  <si>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</si>
  <si>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</si>
  <si>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</si>
  <si>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</si>
  <si>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</si>
  <si>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</si>
  <si>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</si>
  <si>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</si>
  <si>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</si>
  <si>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</si>
  <si>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</si>
  <si>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</si>
  <si>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</si>
  <si>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</si>
  <si>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</si>
  <si>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</si>
  <si>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</si>
  <si>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</si>
  <si>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</si>
  <si>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</si>
  <si>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</si>
  <si>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</si>
  <si>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</si>
  <si>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</si>
  <si>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</si>
  <si>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</si>
  <si>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</si>
  <si>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</si>
  <si>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</si>
  <si>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</si>
  <si>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</si>
  <si>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</si>
  <si>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</si>
  <si>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</si>
  <si>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</si>
  <si>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</si>
  <si>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</si>
  <si>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</si>
  <si>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</si>
  <si>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</si>
  <si>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</si>
  <si>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</si>
  <si>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</si>
  <si>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</si>
  <si>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</si>
  <si>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</si>
  <si>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</si>
  <si>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</si>
  <si>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</si>
  <si>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</si>
  <si>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</si>
  <si>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</si>
  <si>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</si>
  <si>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</si>
  <si>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</si>
  <si>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</si>
  <si>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</si>
  <si>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</si>
  <si>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</si>
  <si>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</si>
  <si>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</si>
  <si>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</si>
  <si>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</si>
  <si>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</si>
  <si>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</si>
  <si>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</si>
  <si>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</si>
  <si>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</si>
  <si>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</si>
  <si>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</si>
  <si>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</si>
  <si>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</si>
  <si>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</si>
  <si>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</si>
  <si>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</si>
  <si>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</si>
  <si>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</si>
  <si>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</si>
  <si>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</si>
  <si>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</si>
  <si>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</si>
  <si>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</si>
  <si>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</si>
  <si>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</si>
  <si>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</si>
  <si>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</si>
  <si>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</si>
  <si>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</si>
  <si>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</si>
  <si>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</si>
  <si>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</si>
  <si>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</si>
  <si>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</si>
  <si>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</si>
  <si>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</si>
  <si>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</si>
  <si>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</si>
  <si>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</si>
  <si>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</si>
  <si>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</si>
  <si>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</si>
  <si>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</si>
  <si>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</si>
  <si>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</si>
  <si>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</si>
  <si>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</si>
  <si>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</si>
  <si>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</si>
  <si>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</si>
  <si>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</si>
  <si>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</si>
  <si>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</si>
  <si>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</si>
  <si>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</si>
  <si>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</si>
  <si>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</si>
  <si>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</si>
  <si>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</si>
  <si>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</si>
  <si>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</si>
  <si>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</si>
  <si>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</si>
  <si>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</si>
  <si>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</si>
  <si>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</si>
  <si>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</si>
  <si>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</si>
  <si>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</si>
  <si>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</si>
  <si>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</si>
  <si>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</si>
  <si>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</si>
  <si>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</si>
  <si>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</si>
  <si>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</si>
  <si>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</si>
  <si>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</si>
  <si>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</si>
  <si>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</si>
  <si>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</si>
  <si>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</si>
  <si>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</si>
  <si>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</si>
  <si>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</si>
  <si>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</si>
  <si>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</si>
  <si>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</si>
  <si>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</si>
  <si>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</si>
  <si>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</si>
  <si>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</si>
  <si>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</si>
  <si>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</si>
  <si>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</si>
  <si>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</si>
  <si>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</si>
  <si>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</si>
  <si>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</si>
  <si>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</si>
  <si>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</si>
  <si>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</si>
  <si>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</si>
  <si>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</si>
  <si>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</si>
  <si>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</si>
  <si>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</si>
  <si>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</si>
  <si>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</si>
  <si>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</si>
  <si>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</si>
  <si>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</si>
  <si>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</si>
  <si>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</si>
  <si>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</si>
  <si>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</si>
  <si>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</si>
  <si>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</si>
  <si>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</si>
  <si>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</si>
  <si>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</si>
  <si>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</si>
  <si>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</si>
  <si>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</si>
  <si>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</si>
  <si>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</si>
  <si>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</si>
  <si>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</si>
  <si>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</si>
  <si>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</si>
  <si>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</si>
  <si>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</si>
  <si>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</si>
  <si>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</si>
  <si>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</si>
  <si>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</si>
  <si>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</si>
  <si>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</si>
  <si>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</si>
  <si>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</si>
  <si>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</si>
  <si>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</si>
  <si>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</si>
  <si>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</si>
  <si>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</si>
  <si>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</si>
  <si>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</si>
  <si>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</si>
  <si>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</si>
  <si>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</si>
  <si>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</si>
  <si>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</si>
  <si>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</si>
  <si>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</si>
  <si>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</si>
  <si>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</si>
  <si>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</si>
  <si>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</si>
  <si>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</si>
  <si>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</si>
  <si>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</si>
  <si>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</si>
  <si>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</si>
  <si>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</si>
  <si>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</si>
  <si>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</si>
  <si>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</si>
  <si>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</si>
  <si>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</si>
  <si>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</si>
  <si>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</si>
  <si>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</si>
  <si>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</si>
  <si>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</si>
  <si>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</si>
  <si>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</si>
  <si>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</si>
  <si>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</si>
  <si>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</si>
  <si>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</si>
  <si>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</si>
  <si>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</si>
  <si>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</si>
  <si>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</si>
  <si>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</si>
  <si>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</si>
  <si>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</si>
  <si>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</si>
  <si>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</si>
  <si>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</si>
  <si>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</si>
  <si>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</si>
  <si>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</si>
  <si>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</si>
  <si>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</si>
  <si>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</si>
  <si>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</si>
  <si>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</si>
  <si>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</si>
  <si>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</si>
  <si>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</si>
  <si>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</si>
  <si>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</si>
  <si>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</si>
  <si>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</si>
  <si>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</si>
  <si>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</si>
  <si>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</si>
  <si>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</si>
  <si>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</si>
  <si>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</si>
  <si>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</si>
  <si>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</si>
  <si>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</si>
  <si>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</si>
  <si>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</si>
  <si>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</si>
  <si>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</si>
  <si>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</si>
  <si>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</si>
  <si>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</si>
  <si>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</si>
  <si>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</si>
  <si>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</si>
  <si>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</si>
  <si>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</si>
  <si>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</si>
  <si>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</si>
  <si>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</si>
  <si>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</si>
  <si>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</si>
  <si>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</si>
  <si>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</si>
  <si>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</si>
  <si>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</si>
  <si>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</si>
  <si>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</si>
  <si>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</si>
  <si>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</si>
  <si>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</si>
  <si>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</si>
  <si>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</si>
  <si>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</si>
  <si>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</si>
  <si>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</si>
  <si>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</si>
  <si>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</si>
  <si>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</si>
  <si>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</si>
  <si>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</si>
  <si>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</si>
  <si>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</si>
  <si>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</si>
  <si>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</si>
  <si>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</si>
  <si>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</si>
  <si>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</si>
  <si>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</si>
  <si>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</si>
  <si>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</si>
  <si>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</si>
  <si>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</si>
  <si>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</si>
  <si>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</si>
  <si>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</si>
  <si>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</si>
  <si>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</si>
  <si>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</si>
  <si>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</si>
  <si>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</si>
  <si>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</si>
  <si>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</si>
  <si>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</si>
  <si>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</si>
  <si>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</si>
  <si>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</si>
  <si>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</si>
  <si>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</si>
  <si>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</si>
  <si>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</si>
  <si>
    <t>Elite Modeling Package &gt;&gt;</t>
  </si>
  <si>
    <t>Financial Modeling Courses &gt;&gt;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</si>
</sst>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2">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xf numFmtId="0" fontId="161" fillId="0" borderId="0" xfId="84" applyFont="1" applyFill="1" applyBorder="1" applyAlignment="1">
      <alignment wrapText="1"/>
    </xf>
    <xf numFmtId="0" fontId="158" fillId="0" borderId="0" xfId="83" applyFont="1" applyFill="1" applyBorder="1" applyAlignment="1">
      <alignment horizontal="center" vertical="center" wrapText="1"/>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cellXfs>
  <cellStyles count="85">
    <cellStyle name="_x000a_bidires=100_x000d_" xfId="35" xr:uid="{00000000-0005-0000-0000-000000000000}"/>
    <cellStyle name="20% - Accent1 2" xfId="43" xr:uid="{00000000-0005-0000-0000-000001000000}"/>
    <cellStyle name="20% - Accent2 2" xfId="42" xr:uid="{00000000-0005-0000-0000-000002000000}"/>
    <cellStyle name="20% - Accent3 2" xfId="41" xr:uid="{00000000-0005-0000-0000-000003000000}"/>
    <cellStyle name="20% - Accent4 2" xfId="40" xr:uid="{00000000-0005-0000-0000-000004000000}"/>
    <cellStyle name="20% - Accent5 2" xfId="39" xr:uid="{00000000-0005-0000-0000-000005000000}"/>
    <cellStyle name="20% - Accent6 2" xfId="38" xr:uid="{00000000-0005-0000-0000-000006000000}"/>
    <cellStyle name="40% - Accent1 2" xfId="45" xr:uid="{00000000-0005-0000-0000-000007000000}"/>
    <cellStyle name="40% - Accent2 2" xfId="46" xr:uid="{00000000-0005-0000-0000-000008000000}"/>
    <cellStyle name="40% - Accent3 2" xfId="47" xr:uid="{00000000-0005-0000-0000-000009000000}"/>
    <cellStyle name="40% - Accent4 2" xfId="48" xr:uid="{00000000-0005-0000-0000-00000A000000}"/>
    <cellStyle name="40% - Accent5 2" xfId="49" xr:uid="{00000000-0005-0000-0000-00000B000000}"/>
    <cellStyle name="40% - Accent6 2" xfId="50" xr:uid="{00000000-0005-0000-0000-00000C000000}"/>
    <cellStyle name="60% - Accent1 2" xfId="51" xr:uid="{00000000-0005-0000-0000-00000D000000}"/>
    <cellStyle name="60% - Accent2 2" xfId="52" xr:uid="{00000000-0005-0000-0000-00000E000000}"/>
    <cellStyle name="60% - Accent3 2" xfId="53" xr:uid="{00000000-0005-0000-0000-00000F000000}"/>
    <cellStyle name="60% - Accent4 2" xfId="54" xr:uid="{00000000-0005-0000-0000-000010000000}"/>
    <cellStyle name="60% - Accent5 2" xfId="55" xr:uid="{00000000-0005-0000-0000-000011000000}"/>
    <cellStyle name="60% - Accent6 2" xfId="56" xr:uid="{00000000-0005-0000-0000-000012000000}"/>
    <cellStyle name="Accent1 2" xfId="57" xr:uid="{00000000-0005-0000-0000-000013000000}"/>
    <cellStyle name="Accent2 2" xfId="58" xr:uid="{00000000-0005-0000-0000-000014000000}"/>
    <cellStyle name="Accent3 2" xfId="59" xr:uid="{00000000-0005-0000-0000-000015000000}"/>
    <cellStyle name="Accent4 2" xfId="60" xr:uid="{00000000-0005-0000-0000-000016000000}"/>
    <cellStyle name="Accent5 2" xfId="61" xr:uid="{00000000-0005-0000-0000-000017000000}"/>
    <cellStyle name="Accent6 2" xfId="62" xr:uid="{00000000-0005-0000-0000-000018000000}"/>
    <cellStyle name="Bad 2" xfId="63" xr:uid="{00000000-0005-0000-0000-000019000000}"/>
    <cellStyle name="c_HardInc " xfId="1" xr:uid="{00000000-0005-0000-0000-00001A000000}"/>
    <cellStyle name="Calculation 2" xfId="64" xr:uid="{00000000-0005-0000-0000-00001B000000}"/>
    <cellStyle name="Check Cell 2" xfId="65" xr:uid="{00000000-0005-0000-0000-00001C000000}"/>
    <cellStyle name="Comma" xfId="24" builtinId="3"/>
    <cellStyle name="Comma  - Style1" xfId="30" xr:uid="{00000000-0005-0000-0000-00001E000000}"/>
    <cellStyle name="Comma 2" xfId="29" xr:uid="{00000000-0005-0000-0000-00001F000000}"/>
    <cellStyle name="Comma 3" xfId="37" xr:uid="{00000000-0005-0000-0000-000020000000}"/>
    <cellStyle name="Comma 4" xfId="66" xr:uid="{00000000-0005-0000-0000-000021000000}"/>
    <cellStyle name="Comma 5" xfId="82" xr:uid="{00000000-0005-0000-0000-000022000000}"/>
    <cellStyle name="Comma0" xfId="4" xr:uid="{00000000-0005-0000-0000-000023000000}"/>
    <cellStyle name="Curren - Style2" xfId="31" xr:uid="{00000000-0005-0000-0000-000024000000}"/>
    <cellStyle name="Currency" xfId="26" builtinId="4"/>
    <cellStyle name="Currency0" xfId="5" xr:uid="{00000000-0005-0000-0000-000026000000}"/>
    <cellStyle name="Date" xfId="6" xr:uid="{00000000-0005-0000-0000-000027000000}"/>
    <cellStyle name="Explanatory Text 2" xfId="67" xr:uid="{00000000-0005-0000-0000-000028000000}"/>
    <cellStyle name="Fixed" xfId="7" xr:uid="{00000000-0005-0000-0000-000029000000}"/>
    <cellStyle name="Good 2" xfId="68" xr:uid="{00000000-0005-0000-0000-00002A000000}"/>
    <cellStyle name="Heading 1 2" xfId="69" xr:uid="{00000000-0005-0000-0000-00002B000000}"/>
    <cellStyle name="Heading 2 2" xfId="70" xr:uid="{00000000-0005-0000-0000-00002C000000}"/>
    <cellStyle name="Heading 3 2" xfId="71" xr:uid="{00000000-0005-0000-0000-00002D000000}"/>
    <cellStyle name="Heading 4 2" xfId="72" xr:uid="{00000000-0005-0000-0000-00002E000000}"/>
    <cellStyle name="Hyperlink" xfId="27" builtinId="8"/>
    <cellStyle name="Hyperlink 2" xfId="32" xr:uid="{00000000-0005-0000-0000-000030000000}"/>
    <cellStyle name="Hyperlink 3" xfId="84" xr:uid="{00000000-0005-0000-0000-000031000000}"/>
    <cellStyle name="Input 2" xfId="73" xr:uid="{00000000-0005-0000-0000-000032000000}"/>
    <cellStyle name="Linked Cell 2" xfId="74" xr:uid="{00000000-0005-0000-0000-000033000000}"/>
    <cellStyle name="Neutral 2" xfId="75" xr:uid="{00000000-0005-0000-0000-000034000000}"/>
    <cellStyle name="Normal" xfId="0" builtinId="0"/>
    <cellStyle name="Normal - Style3" xfId="33" xr:uid="{00000000-0005-0000-0000-000036000000}"/>
    <cellStyle name="Normal 10" xfId="8" xr:uid="{00000000-0005-0000-0000-000037000000}"/>
    <cellStyle name="Normal 11" xfId="9" xr:uid="{00000000-0005-0000-0000-000038000000}"/>
    <cellStyle name="Normal 12" xfId="10" xr:uid="{00000000-0005-0000-0000-000039000000}"/>
    <cellStyle name="Normal 13" xfId="11" xr:uid="{00000000-0005-0000-0000-00003A000000}"/>
    <cellStyle name="Normal 13 2" xfId="12" xr:uid="{00000000-0005-0000-0000-00003B000000}"/>
    <cellStyle name="Normal 14" xfId="3" xr:uid="{00000000-0005-0000-0000-00003C000000}"/>
    <cellStyle name="Normal 15" xfId="13" xr:uid="{00000000-0005-0000-0000-00003D000000}"/>
    <cellStyle name="Normal 16" xfId="14" xr:uid="{00000000-0005-0000-0000-00003E000000}"/>
    <cellStyle name="Normal 17" xfId="23" xr:uid="{00000000-0005-0000-0000-00003F000000}"/>
    <cellStyle name="Normal 18" xfId="28" xr:uid="{00000000-0005-0000-0000-000040000000}"/>
    <cellStyle name="Normal 19" xfId="36" xr:uid="{00000000-0005-0000-0000-000041000000}"/>
    <cellStyle name="Normal 2" xfId="15" xr:uid="{00000000-0005-0000-0000-000042000000}"/>
    <cellStyle name="Normal 20" xfId="44" xr:uid="{00000000-0005-0000-0000-000043000000}"/>
    <cellStyle name="Normal 21" xfId="76" xr:uid="{00000000-0005-0000-0000-000044000000}"/>
    <cellStyle name="Normal 22" xfId="83" xr:uid="{00000000-0005-0000-0000-000045000000}"/>
    <cellStyle name="Normal 3" xfId="16" xr:uid="{00000000-0005-0000-0000-000046000000}"/>
    <cellStyle name="Normal 4" xfId="17" xr:uid="{00000000-0005-0000-0000-000047000000}"/>
    <cellStyle name="Normal 5" xfId="18" xr:uid="{00000000-0005-0000-0000-000048000000}"/>
    <cellStyle name="Normal 6" xfId="19" xr:uid="{00000000-0005-0000-0000-000049000000}"/>
    <cellStyle name="Normal 7" xfId="20" xr:uid="{00000000-0005-0000-0000-00004A000000}"/>
    <cellStyle name="Normal 8" xfId="21" xr:uid="{00000000-0005-0000-0000-00004B000000}"/>
    <cellStyle name="Normal 9" xfId="22" xr:uid="{00000000-0005-0000-0000-00004C000000}"/>
    <cellStyle name="Normal_ESTIMATES&amp;PEs" xfId="34" xr:uid="{00000000-0005-0000-0000-00004D000000}"/>
    <cellStyle name="Note 2" xfId="77" xr:uid="{00000000-0005-0000-0000-00004E000000}"/>
    <cellStyle name="Output 2" xfId="78" xr:uid="{00000000-0005-0000-0000-00004F000000}"/>
    <cellStyle name="Percent" xfId="25" builtinId="5"/>
    <cellStyle name="s_HardInc " xfId="2" xr:uid="{00000000-0005-0000-0000-000051000000}"/>
    <cellStyle name="Title 2" xfId="79" xr:uid="{00000000-0005-0000-0000-000052000000}"/>
    <cellStyle name="Total 2" xfId="80" xr:uid="{00000000-0005-0000-0000-000053000000}"/>
    <cellStyle name="Warning Text 2" xfId="81" xr:uid="{00000000-0005-0000-0000-000054000000}"/>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9.8219292355897797E-2"/>
          <c:y val="5.1400554097404502E-2"/>
          <c:w val="0.86453254389712697"/>
          <c:h val="0.79822506561679796"/>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1.1399999999999999</c:v>
                </c:pt>
                <c:pt idx="1">
                  <c:v>1.41</c:v>
                </c:pt>
                <c:pt idx="2">
                  <c:v>1.69</c:v>
                </c:pt>
                <c:pt idx="3">
                  <c:v>1.69</c:v>
                </c:pt>
                <c:pt idx="4">
                  <c:v>1.1718919831223626</c:v>
                </c:pt>
                <c:pt idx="5">
                  <c:v>1.3265553662691654</c:v>
                </c:pt>
                <c:pt idx="6">
                  <c:v>1.3565993031358887</c:v>
                </c:pt>
                <c:pt idx="7">
                  <c:v>1.388035650623886</c:v>
                </c:pt>
              </c:numCache>
            </c:numRef>
          </c:val>
          <c:smooth val="0"/>
          <c:extLs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36618160"/>
        <c:axId val="1836620208"/>
      </c:lineChart>
      <c:catAx>
        <c:axId val="1836618160"/>
        <c:scaling>
          <c:orientation val="minMax"/>
        </c:scaling>
        <c:delete val="0"/>
        <c:axPos val="b"/>
        <c:numFmt formatCode="General" sourceLinked="1"/>
        <c:majorTickMark val="out"/>
        <c:minorTickMark val="none"/>
        <c:tickLblPos val="nextTo"/>
        <c:crossAx val="1836620208"/>
        <c:crosses val="autoZero"/>
        <c:auto val="1"/>
        <c:lblAlgn val="ctr"/>
        <c:lblOffset val="100"/>
        <c:noMultiLvlLbl val="0"/>
      </c:catAx>
      <c:valAx>
        <c:axId val="1836620208"/>
        <c:scaling>
          <c:orientation val="minMax"/>
          <c:min val="1"/>
        </c:scaling>
        <c:delete val="0"/>
        <c:axPos val="l"/>
        <c:majorGridlines/>
        <c:numFmt formatCode="0.00" sourceLinked="1"/>
        <c:majorTickMark val="out"/>
        <c:minorTickMark val="none"/>
        <c:tickLblPos val="nextTo"/>
        <c:crossAx val="1836618160"/>
        <c:crosses val="autoZero"/>
        <c:crossBetween val="between"/>
      </c:valAx>
    </c:plotArea>
    <c:legend>
      <c:legendPos val="r"/>
      <c:layout>
        <c:manualLayout>
          <c:xMode val="edge"/>
          <c:yMode val="edge"/>
          <c:x val="0.115206500826741"/>
          <c:y val="0.71682470542246102"/>
          <c:w val="0.84109043746581202"/>
          <c:h val="0.103387129800264"/>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8.88263657764439E-2"/>
          <c:y val="4.1273307379328501E-2"/>
          <c:w val="0.87462716129555995"/>
          <c:h val="0.83797997833914095"/>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6.6327101369863026</c:v>
                </c:pt>
              </c:numCache>
            </c:numRef>
          </c:val>
          <c:smooth val="0"/>
          <c:extLs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36644208"/>
        <c:axId val="1836646688"/>
      </c:lineChart>
      <c:catAx>
        <c:axId val="1836644208"/>
        <c:scaling>
          <c:orientation val="minMax"/>
        </c:scaling>
        <c:delete val="0"/>
        <c:axPos val="b"/>
        <c:numFmt formatCode="General" sourceLinked="1"/>
        <c:majorTickMark val="out"/>
        <c:minorTickMark val="none"/>
        <c:tickLblPos val="nextTo"/>
        <c:crossAx val="1836646688"/>
        <c:crosses val="autoZero"/>
        <c:auto val="1"/>
        <c:lblAlgn val="ctr"/>
        <c:lblOffset val="100"/>
        <c:noMultiLvlLbl val="0"/>
      </c:catAx>
      <c:valAx>
        <c:axId val="1836646688"/>
        <c:scaling>
          <c:orientation val="minMax"/>
          <c:min val="5"/>
        </c:scaling>
        <c:delete val="0"/>
        <c:axPos val="l"/>
        <c:majorGridlines/>
        <c:numFmt formatCode="0.00" sourceLinked="1"/>
        <c:majorTickMark val="out"/>
        <c:minorTickMark val="none"/>
        <c:tickLblPos val="nextTo"/>
        <c:crossAx val="1836644208"/>
        <c:crosses val="autoZero"/>
        <c:crossBetween val="between"/>
      </c:valAx>
    </c:plotArea>
    <c:legend>
      <c:legendPos val="r"/>
      <c:layout>
        <c:manualLayout>
          <c:xMode val="edge"/>
          <c:yMode val="edge"/>
          <c:x val="0.10159785430378"/>
          <c:y val="0.75619744113182497"/>
          <c:w val="0.71077336263199697"/>
          <c:h val="0.13444541654515499"/>
        </c:manualLayout>
      </c:layout>
      <c:overlay val="0"/>
    </c:legend>
    <c:plotVisOnly val="1"/>
    <c:dispBlanksAs val="zero"/>
    <c:showDLblsOverMax val="0"/>
  </c:chart>
  <c:printSettings>
    <c:headerFooter/>
    <c:pageMargins b="0.750000000000002" l="0.70000000000000095" r="0.70000000000000095"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shares'!$B$6:$M$6</c:f>
              <c:numCache>
                <c:formatCode>_(* #,##0_);_(* \(#,##0\);_(* "-"_);_(@_)</c:formatCode>
                <c:ptCount val="12"/>
                <c:pt idx="0">
                  <c:v>111.50000000000061</c:v>
                </c:pt>
                <c:pt idx="1">
                  <c:v>222.89999999999981</c:v>
                </c:pt>
                <c:pt idx="2">
                  <c:v>808.79999999999916</c:v>
                </c:pt>
                <c:pt idx="3">
                  <c:v>1548.3999999999994</c:v>
                </c:pt>
                <c:pt idx="4">
                  <c:v>1825.9000000000015</c:v>
                </c:pt>
                <c:pt idx="5">
                  <c:v>2528</c:v>
                </c:pt>
                <c:pt idx="6">
                  <c:v>2807</c:v>
                </c:pt>
                <c:pt idx="7">
                  <c:v>1804</c:v>
                </c:pt>
                <c:pt idx="8">
                  <c:v>2183</c:v>
                </c:pt>
                <c:pt idx="9">
                  <c:v>2136</c:v>
                </c:pt>
                <c:pt idx="10">
                  <c:v>1793.52</c:v>
                </c:pt>
                <c:pt idx="11">
                  <c:v>2044.6574400000004</c:v>
                </c:pt>
              </c:numCache>
            </c:numRef>
          </c:val>
          <c:smooth val="0"/>
          <c:extLs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836685088"/>
        <c:axId val="1836687840"/>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shares'!$B$7:$M$7</c:f>
              <c:numCache>
                <c:formatCode>"$"#,##0.00</c:formatCode>
                <c:ptCount val="12"/>
                <c:pt idx="0">
                  <c:v>0.63424345847554386</c:v>
                </c:pt>
                <c:pt idx="1">
                  <c:v>1.2891844997108144</c:v>
                </c:pt>
                <c:pt idx="2">
                  <c:v>4.4611141753998851</c:v>
                </c:pt>
                <c:pt idx="3">
                  <c:v>8.0144927536231858</c:v>
                </c:pt>
                <c:pt idx="4">
                  <c:v>8.9417238001958932</c:v>
                </c:pt>
                <c:pt idx="5">
                  <c:v>5.9848484848484853</c:v>
                </c:pt>
                <c:pt idx="6">
                  <c:v>7.0122408193854611</c:v>
                </c:pt>
                <c:pt idx="7">
                  <c:v>4.9182115594329332</c:v>
                </c:pt>
                <c:pt idx="8">
                  <c:v>6.1841359773371103</c:v>
                </c:pt>
                <c:pt idx="9">
                  <c:v>6.76</c:v>
                </c:pt>
                <c:pt idx="10">
                  <c:v>5.9783999999999997</c:v>
                </c:pt>
                <c:pt idx="11">
                  <c:v>6.8155248000000013</c:v>
                </c:pt>
              </c:numCache>
            </c:numRef>
          </c:val>
          <c:smooth val="0"/>
          <c:extLs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36690832"/>
        <c:axId val="1836693312"/>
      </c:lineChart>
      <c:catAx>
        <c:axId val="1836685088"/>
        <c:scaling>
          <c:orientation val="minMax"/>
        </c:scaling>
        <c:delete val="0"/>
        <c:axPos val="b"/>
        <c:numFmt formatCode="General" sourceLinked="1"/>
        <c:majorTickMark val="out"/>
        <c:minorTickMark val="none"/>
        <c:tickLblPos val="nextTo"/>
        <c:crossAx val="1836687840"/>
        <c:crosses val="autoZero"/>
        <c:auto val="1"/>
        <c:lblAlgn val="ctr"/>
        <c:lblOffset val="100"/>
        <c:tickMarkSkip val="1"/>
        <c:noMultiLvlLbl val="0"/>
      </c:catAx>
      <c:valAx>
        <c:axId val="1836687840"/>
        <c:scaling>
          <c:orientation val="minMax"/>
        </c:scaling>
        <c:delete val="0"/>
        <c:axPos val="l"/>
        <c:majorGridlines/>
        <c:numFmt formatCode="_(* #,##0_);_(* \(#,##0\);_(* &quot;-&quot;_);_(@_)" sourceLinked="1"/>
        <c:majorTickMark val="out"/>
        <c:minorTickMark val="none"/>
        <c:tickLblPos val="nextTo"/>
        <c:crossAx val="1836685088"/>
        <c:crosses val="autoZero"/>
        <c:crossBetween val="between"/>
      </c:valAx>
      <c:catAx>
        <c:axId val="1836690832"/>
        <c:scaling>
          <c:orientation val="minMax"/>
        </c:scaling>
        <c:delete val="1"/>
        <c:axPos val="b"/>
        <c:numFmt formatCode="General" sourceLinked="1"/>
        <c:majorTickMark val="out"/>
        <c:minorTickMark val="none"/>
        <c:tickLblPos val="none"/>
        <c:crossAx val="1836693312"/>
        <c:crosses val="autoZero"/>
        <c:auto val="1"/>
        <c:lblAlgn val="ctr"/>
        <c:lblOffset val="100"/>
        <c:noMultiLvlLbl val="0"/>
      </c:catAx>
      <c:valAx>
        <c:axId val="1836693312"/>
        <c:scaling>
          <c:orientation val="minMax"/>
        </c:scaling>
        <c:delete val="0"/>
        <c:axPos val="r"/>
        <c:numFmt formatCode="&quot;$&quot;#,##0.00" sourceLinked="1"/>
        <c:majorTickMark val="out"/>
        <c:minorTickMark val="none"/>
        <c:tickLblPos val="nextTo"/>
        <c:crossAx val="1836690832"/>
        <c:crosses val="max"/>
        <c:crossBetween val="between"/>
      </c:valAx>
    </c:plotArea>
    <c:legend>
      <c:legendPos val="r"/>
      <c:layout>
        <c:manualLayout>
          <c:xMode val="edge"/>
          <c:yMode val="edge"/>
          <c:x val="0.30921259842519699"/>
          <c:y val="0.603130595162091"/>
          <c:w val="0.436208646996049"/>
          <c:h val="0.138566503511385"/>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01"/>
          <c:y val="0.19480351414406499"/>
          <c:w val="0.81495581802274797"/>
          <c:h val="0.61743802857976104"/>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c:v>
                </c:pt>
                <c:pt idx="9">
                  <c:v>305</c:v>
                </c:pt>
                <c:pt idx="10">
                  <c:v>280.5</c:v>
                </c:pt>
                <c:pt idx="11">
                  <c:v>255.5</c:v>
                </c:pt>
              </c:numCache>
            </c:numRef>
          </c:val>
          <c:smooth val="0"/>
          <c:extLs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36714944"/>
        <c:axId val="1836717696"/>
      </c:lineChart>
      <c:catAx>
        <c:axId val="1836714944"/>
        <c:scaling>
          <c:orientation val="minMax"/>
        </c:scaling>
        <c:delete val="0"/>
        <c:axPos val="b"/>
        <c:numFmt formatCode="General" sourceLinked="1"/>
        <c:majorTickMark val="out"/>
        <c:minorTickMark val="none"/>
        <c:tickLblPos val="nextTo"/>
        <c:crossAx val="1836717696"/>
        <c:crosses val="autoZero"/>
        <c:auto val="1"/>
        <c:lblAlgn val="ctr"/>
        <c:lblOffset val="100"/>
        <c:tickLblSkip val="2"/>
        <c:noMultiLvlLbl val="0"/>
      </c:catAx>
      <c:valAx>
        <c:axId val="1836717696"/>
        <c:scaling>
          <c:orientation val="minMax"/>
        </c:scaling>
        <c:delete val="0"/>
        <c:axPos val="l"/>
        <c:majorGridlines/>
        <c:numFmt formatCode="#,##0" sourceLinked="0"/>
        <c:majorTickMark val="out"/>
        <c:minorTickMark val="none"/>
        <c:tickLblPos val="nextTo"/>
        <c:crossAx val="1836714944"/>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3505200</xdr:colOff>
      <xdr:row>1</xdr:row>
      <xdr:rowOff>79375</xdr:rowOff>
    </xdr:from>
    <xdr:to>
      <xdr:col>5</xdr:col>
      <xdr:colOff>1484390</xdr:colOff>
      <xdr:row>11</xdr:row>
      <xdr:rowOff>175063</xdr:rowOff>
    </xdr:to>
    <xdr:pic>
      <xdr:nvPicPr>
        <xdr:cNvPr id="3" name="Picture 2">
          <a:extLst>
            <a:ext uri="{FF2B5EF4-FFF2-40B4-BE49-F238E27FC236}">
              <a16:creationId xmlns:a16="http://schemas.microsoft.com/office/drawing/2014/main" id="{BF872FB5-D003-47D0-A069-5C53CFA4D2B8}"/>
            </a:ext>
          </a:extLst>
        </xdr:cNvPr>
        <xdr:cNvPicPr>
          <a:picLocks noChangeAspect="1"/>
        </xdr:cNvPicPr>
      </xdr:nvPicPr>
      <xdr:blipFill>
        <a:blip xmlns:r="http://schemas.openxmlformats.org/officeDocument/2006/relationships" r:embed="rId1"/>
        <a:stretch>
          <a:fillRect/>
        </a:stretch>
      </xdr:blipFill>
      <xdr:spPr>
        <a:xfrm>
          <a:off x="4270375" y="292100"/>
          <a:ext cx="3090940" cy="2127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36:F43" totalsRowShown="0" headerRowDxfId="14" dataDxfId="13">
  <autoFilter ref="B36:F43" xr:uid="{00000000-0009-0000-0100-000002000000}"/>
  <tableColumns count="5">
    <tableColumn id="1" xr3:uid="{00000000-0010-0000-0000-000001000000}" name="Multiple/Valuation Method" dataDxfId="12"/>
    <tableColumn id="2" xr3:uid="{00000000-0010-0000-0000-000002000000}" name="Multiple" dataDxfId="11"/>
    <tableColumn id="3" xr3:uid="{00000000-0010-0000-0000-000003000000}" name="Estimated Value" dataDxfId="10"/>
    <tableColumn id="4" xr3:uid="{00000000-0010-0000-0000-000004000000}" name="Weight" dataDxfId="9" dataCellStyle="Percent"/>
    <tableColumn id="5" xr3:uid="{00000000-0010-0000-0000-000005000000}"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B2:M19" totalsRowShown="0" headerRowDxfId="7">
  <autoFilter ref="B2:M19" xr:uid="{00000000-0009-0000-0100-000001000000}"/>
  <tableColumns count="12">
    <tableColumn id="1" xr3:uid="{00000000-0010-0000-0100-000001000000}" name="Quarter" dataDxfId="6"/>
    <tableColumn id="2" xr3:uid="{00000000-0010-0000-0100-000002000000}" name="Price (1)"/>
    <tableColumn id="3" xr3:uid="{00000000-0010-0000-0100-000003000000}" name="EPS" dataDxfId="5"/>
    <tableColumn id="4" xr3:uid="{00000000-0010-0000-0100-000004000000}" name="Implied Forward P/E (2)"/>
    <tableColumn id="5" xr3:uid="{00000000-0010-0000-0100-000005000000}" name="TRV Price"/>
    <tableColumn id="6" xr3:uid="{00000000-0010-0000-0100-000006000000}" name="TRV EPS"/>
    <tableColumn id="7" xr3:uid="{00000000-0010-0000-0100-000007000000}" name="TRV Forward P/E"/>
    <tableColumn id="8" xr3:uid="{00000000-0010-0000-0100-000008000000}" name="% of TRV P/E"/>
    <tableColumn id="11" xr3:uid="{00000000-0010-0000-0100-00000B000000}" name="S&amp;P 500 Price" dataDxfId="4"/>
    <tableColumn id="12" xr3:uid="{00000000-0010-0000-0100-00000C000000}" name="S&amp;P 500 EPS" dataDxfId="3" dataCellStyle="_x000a_bidires=100_x000d_"/>
    <tableColumn id="13" xr3:uid="{00000000-0010-0000-0100-00000D000000}" name="S&amp;P Implied Forward P/E"/>
    <tableColumn id="14" xr3:uid="{00000000-0010-0000-0100-00000E000000}"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wallstreetoasis.com/courses" TargetMode="External"/><Relationship Id="rId3" Type="http://schemas.openxmlformats.org/officeDocument/2006/relationships/hyperlink" Target="https://www.wallstreetoasis.com/industry-reports-wall-street-oasis" TargetMode="External"/><Relationship Id="rId7" Type="http://schemas.openxmlformats.org/officeDocument/2006/relationships/hyperlink" Target="https://www.wallstreetoasis.com/courses" TargetMode="External"/><Relationship Id="rId12" Type="http://schemas.openxmlformats.org/officeDocument/2006/relationships/drawing" Target="../drawings/drawing1.xml"/><Relationship Id="rId2" Type="http://schemas.openxmlformats.org/officeDocument/2006/relationships/hyperlink" Target="https://www.wallstreetoasis.com/top-frequently-asked-questions" TargetMode="External"/><Relationship Id="rId1" Type="http://schemas.openxmlformats.org/officeDocument/2006/relationships/hyperlink" Target="https://www.wallstreetoasis.com/user/register" TargetMode="External"/><Relationship Id="rId6" Type="http://schemas.openxmlformats.org/officeDocument/2006/relationships/hyperlink" Target="https://www.wallstreetoasis.com/wso-elite-modeling-package-overview" TargetMode="External"/><Relationship Id="rId11" Type="http://schemas.openxmlformats.org/officeDocument/2006/relationships/hyperlink" Target="https://www.wallstreetoasis.com/gmat-pill-promo-code-333-off-gmat-prep-discount" TargetMode="External"/><Relationship Id="rId5" Type="http://schemas.openxmlformats.org/officeDocument/2006/relationships/hyperlink" Target="https://www.wallstreetoasis.com/the-talent-oasis" TargetMode="External"/><Relationship Id="rId10" Type="http://schemas.openxmlformats.org/officeDocument/2006/relationships/hyperlink" Target="https://www.wallstreetoasis.com/wall-street-mentors-finance-mock-interviews" TargetMode="External"/><Relationship Id="rId4" Type="http://schemas.openxmlformats.org/officeDocument/2006/relationships/hyperlink" Target="https://www.wallstreetoasis.com/all-wso-templates" TargetMode="External"/><Relationship Id="rId9" Type="http://schemas.openxmlformats.org/officeDocument/2006/relationships/hyperlink" Target="https://www.wallstreetoasis.com/best-resume-review-service-finance-pros-help-your-cv"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2.xml"/><Relationship Id="rId5" Type="http://schemas.openxmlformats.org/officeDocument/2006/relationships/vmlDrawing" Target="../drawings/vmlDrawing5.v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comments" Target="../comments4.xml"/><Relationship Id="rId4"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5.xml"/><Relationship Id="rId4"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omments" Target="../comments6.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7.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8.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comments" Target="../comments9.xml"/><Relationship Id="rId4" Type="http://schemas.openxmlformats.org/officeDocument/2006/relationships/vmlDrawing" Target="../drawings/vmlDrawing21.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0.xml"/><Relationship Id="rId4" Type="http://schemas.openxmlformats.org/officeDocument/2006/relationships/vmlDrawing" Target="../drawings/vmlDrawing23.v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comments" Target="../comments11.xml"/><Relationship Id="rId5" Type="http://schemas.openxmlformats.org/officeDocument/2006/relationships/vmlDrawing" Target="../drawings/vmlDrawing25.vml"/><Relationship Id="rId4" Type="http://schemas.openxmlformats.org/officeDocument/2006/relationships/vmlDrawing" Target="../drawings/vmlDrawing24.vml"/></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7" Type="http://schemas.openxmlformats.org/officeDocument/2006/relationships/table" Target="../tables/table2.xml"/><Relationship Id="rId2" Type="http://schemas.openxmlformats.org/officeDocument/2006/relationships/hyperlink" Target="http://www.mergenthorizon.com.proxy.library.nd.edu/rp/xa/rsch/company/competitors?id=398" TargetMode="External"/><Relationship Id="rId1" Type="http://schemas.openxmlformats.org/officeDocument/2006/relationships/hyperlink" Target="http://www.mergenthorizon.com.proxy.library.nd.edu/rp/xa/rsch/company/competitors?id=9569" TargetMode="External"/><Relationship Id="rId6" Type="http://schemas.openxmlformats.org/officeDocument/2006/relationships/drawing" Target="../drawings/drawing3.xml"/><Relationship Id="rId5" Type="http://schemas.openxmlformats.org/officeDocument/2006/relationships/hyperlink" Target="http://www.mergenthorizon.com.proxy.library.nd.edu/rp/xa/rsch/company/competitors?id=2255" TargetMode="External"/><Relationship Id="rId4" Type="http://schemas.openxmlformats.org/officeDocument/2006/relationships/hyperlink" Target="http://www.mergenthorizon.com.proxy.library.nd.edu/rp/xa/rsch/company/competitors?id=235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7"/>
  <sheetViews>
    <sheetView showGridLines="0" tabSelected="1" topLeftCell="A12" workbookViewId="0">
      <selection activeCell="D23" sqref="D23"/>
    </sheetView>
  </sheetViews>
  <sheetFormatPr defaultColWidth="10.81640625" defaultRowHeight="16"/>
  <cols>
    <col min="1" max="1" width="4.31640625" style="1240" customWidth="1"/>
    <col min="2" max="3" width="3.31640625" style="1240" customWidth="1"/>
    <col min="4" max="4" width="72" style="1240" customWidth="1"/>
    <col min="5" max="5" width="1.1796875" style="1240" customWidth="1"/>
    <col min="6" max="6" width="67.31640625" style="1240" customWidth="1"/>
    <col min="7" max="8" width="3.1796875" style="1240" customWidth="1"/>
    <col min="9" max="16384" width="10.81640625" style="1240"/>
  </cols>
  <sheetData>
    <row r="1" spans="2:8" ht="16.75" thickBot="1"/>
    <row r="2" spans="2:8">
      <c r="B2" s="1241"/>
      <c r="C2" s="1242"/>
      <c r="D2" s="1242"/>
      <c r="E2" s="1242"/>
      <c r="F2" s="1242"/>
      <c r="G2" s="1242"/>
      <c r="H2" s="1243"/>
    </row>
    <row r="3" spans="2:8">
      <c r="B3" s="1244"/>
      <c r="C3" s="1245"/>
      <c r="D3" s="1245"/>
      <c r="E3" s="1245"/>
      <c r="F3" s="1245"/>
      <c r="G3" s="1245"/>
      <c r="H3" s="1246"/>
    </row>
    <row r="4" spans="2:8">
      <c r="B4" s="1244"/>
      <c r="C4" s="1245"/>
      <c r="D4" s="1245"/>
      <c r="E4" s="1245"/>
      <c r="F4" s="1245"/>
      <c r="G4" s="1245"/>
      <c r="H4" s="1246"/>
    </row>
    <row r="5" spans="2:8">
      <c r="B5" s="1244"/>
      <c r="C5" s="1245"/>
      <c r="D5" s="1245"/>
      <c r="E5" s="1245"/>
      <c r="F5" s="1245"/>
      <c r="G5" s="1245"/>
      <c r="H5" s="1246"/>
    </row>
    <row r="6" spans="2:8">
      <c r="B6" s="1244"/>
      <c r="C6" s="1245"/>
      <c r="D6" s="1245"/>
      <c r="E6" s="1245"/>
      <c r="F6" s="1245"/>
      <c r="G6" s="1245"/>
      <c r="H6" s="1246"/>
    </row>
    <row r="7" spans="2:8">
      <c r="B7" s="1244"/>
      <c r="C7" s="1245"/>
      <c r="D7" s="1245"/>
      <c r="E7" s="1245"/>
      <c r="F7" s="1245"/>
      <c r="G7" s="1245"/>
      <c r="H7" s="1246"/>
    </row>
    <row r="8" spans="2:8">
      <c r="B8" s="1244"/>
      <c r="C8" s="1245"/>
      <c r="D8" s="1245"/>
      <c r="E8" s="1245"/>
      <c r="F8" s="1245"/>
      <c r="G8" s="1245"/>
      <c r="H8" s="1246"/>
    </row>
    <row r="9" spans="2:8">
      <c r="B9" s="1244"/>
      <c r="C9" s="1245"/>
      <c r="D9" s="1245"/>
      <c r="E9" s="1245"/>
      <c r="F9" s="1245"/>
      <c r="G9" s="1245"/>
      <c r="H9" s="1246"/>
    </row>
    <row r="10" spans="2:8">
      <c r="B10" s="1244"/>
      <c r="C10" s="1245"/>
      <c r="D10" s="1245"/>
      <c r="E10" s="1245"/>
      <c r="F10" s="1245"/>
      <c r="G10" s="1245"/>
      <c r="H10" s="1246"/>
    </row>
    <row r="11" spans="2:8">
      <c r="B11" s="1244"/>
      <c r="C11" s="1245"/>
      <c r="D11" s="1245"/>
      <c r="E11" s="1245"/>
      <c r="F11" s="1245"/>
      <c r="G11" s="1245"/>
      <c r="H11" s="1246"/>
    </row>
    <row r="12" spans="2:8">
      <c r="B12" s="1244"/>
      <c r="C12" s="1245"/>
      <c r="D12" s="1245"/>
      <c r="E12" s="1245"/>
      <c r="F12" s="1245"/>
      <c r="G12" s="1245"/>
      <c r="H12" s="1246"/>
    </row>
    <row r="13" spans="2:8" ht="71" customHeight="1">
      <c r="B13" s="1244"/>
      <c r="C13" s="1245"/>
      <c r="D13" s="1261" t="s">
        <v>1163</v>
      </c>
      <c r="E13" s="1261"/>
      <c r="F13" s="1261"/>
      <c r="G13" s="1245"/>
      <c r="H13" s="1246"/>
    </row>
    <row r="14" spans="2:8" ht="23.5">
      <c r="B14" s="1244"/>
      <c r="C14" s="1245"/>
      <c r="D14" s="1247"/>
      <c r="E14" s="1247"/>
      <c r="F14" s="1247"/>
      <c r="G14" s="1245"/>
      <c r="H14" s="1246"/>
    </row>
    <row r="15" spans="2:8" ht="23.5">
      <c r="B15" s="1244"/>
      <c r="C15" s="1245"/>
      <c r="D15" s="1248" t="s">
        <v>1164</v>
      </c>
      <c r="E15" s="1249"/>
      <c r="F15" s="1248" t="s">
        <v>1165</v>
      </c>
      <c r="G15" s="1245"/>
      <c r="H15" s="1246"/>
    </row>
    <row r="16" spans="2:8" ht="5" customHeight="1">
      <c r="B16" s="1244"/>
      <c r="C16" s="1245"/>
      <c r="D16" s="1250"/>
      <c r="E16" s="1250"/>
      <c r="F16" s="1251"/>
      <c r="G16" s="1245"/>
      <c r="H16" s="1246"/>
    </row>
    <row r="17" spans="2:8" ht="23.5">
      <c r="B17" s="1244"/>
      <c r="C17" s="1245"/>
      <c r="D17" s="1252" t="s">
        <v>1166</v>
      </c>
      <c r="E17" s="1252"/>
      <c r="F17" s="1253" t="s">
        <v>1175</v>
      </c>
      <c r="G17" s="1245"/>
      <c r="H17" s="1246"/>
    </row>
    <row r="18" spans="2:8" ht="23.5">
      <c r="B18" s="1244"/>
      <c r="C18" s="1245"/>
      <c r="D18" s="1253" t="s">
        <v>1168</v>
      </c>
      <c r="E18" s="1253"/>
      <c r="F18" s="1253" t="s">
        <v>1167</v>
      </c>
      <c r="G18" s="1245"/>
      <c r="H18" s="1246"/>
    </row>
    <row r="19" spans="2:8" ht="23.5">
      <c r="B19" s="1244"/>
      <c r="C19" s="1245"/>
      <c r="D19" s="1253" t="s">
        <v>1170</v>
      </c>
      <c r="E19" s="1253"/>
      <c r="F19" s="1253" t="s">
        <v>1176</v>
      </c>
      <c r="G19" s="1245"/>
      <c r="H19" s="1246"/>
    </row>
    <row r="20" spans="2:8" ht="23.5">
      <c r="B20" s="1244"/>
      <c r="C20" s="1245"/>
      <c r="D20" s="1253" t="s">
        <v>1172</v>
      </c>
      <c r="E20" s="1253"/>
      <c r="F20" s="1253" t="s">
        <v>1169</v>
      </c>
      <c r="G20" s="1245"/>
      <c r="H20" s="1246"/>
    </row>
    <row r="21" spans="2:8" ht="23.5">
      <c r="B21" s="1244"/>
      <c r="C21" s="1245"/>
      <c r="D21" s="1253" t="s">
        <v>1174</v>
      </c>
      <c r="E21" s="1253"/>
      <c r="F21" s="1260" t="s">
        <v>1171</v>
      </c>
      <c r="G21" s="1245"/>
      <c r="H21" s="1246"/>
    </row>
    <row r="22" spans="2:8" ht="23.5">
      <c r="B22" s="1254"/>
      <c r="C22" s="1255"/>
      <c r="D22" s="1250"/>
      <c r="E22" s="1250"/>
      <c r="F22" s="1260" t="s">
        <v>1173</v>
      </c>
      <c r="G22" s="1245"/>
      <c r="H22" s="1246"/>
    </row>
    <row r="23" spans="2:8">
      <c r="B23" s="1254"/>
      <c r="C23" s="1255"/>
      <c r="D23" s="1250"/>
      <c r="E23" s="1250"/>
      <c r="F23" s="1256"/>
      <c r="G23" s="1245"/>
      <c r="H23" s="1246"/>
    </row>
    <row r="24" spans="2:8">
      <c r="B24" s="1244"/>
      <c r="C24" s="1245"/>
      <c r="D24" s="1250"/>
      <c r="E24" s="1250"/>
      <c r="F24" s="1251"/>
      <c r="G24" s="1245"/>
      <c r="H24" s="1246"/>
    </row>
    <row r="25" spans="2:8">
      <c r="B25" s="1244"/>
      <c r="C25" s="1245"/>
      <c r="D25" s="1250"/>
      <c r="E25" s="1250"/>
      <c r="F25" s="1251"/>
      <c r="G25" s="1245"/>
      <c r="H25" s="1246"/>
    </row>
    <row r="26" spans="2:8">
      <c r="B26" s="1244"/>
      <c r="C26" s="1245"/>
      <c r="D26" s="1245"/>
      <c r="E26" s="1245"/>
      <c r="F26" s="1245"/>
      <c r="G26" s="1245"/>
      <c r="H26" s="1246"/>
    </row>
    <row r="27" spans="2:8" ht="16.75" thickBot="1">
      <c r="B27" s="1257"/>
      <c r="C27" s="1258"/>
      <c r="D27" s="1258"/>
      <c r="E27" s="1258"/>
      <c r="F27" s="1258"/>
      <c r="G27" s="1258"/>
      <c r="H27" s="1259"/>
    </row>
  </sheetData>
  <mergeCells count="1">
    <mergeCell ref="D13:F13"/>
  </mergeCells>
  <hyperlinks>
    <hyperlink ref="D17" r:id="rId1" xr:uid="{00000000-0004-0000-1000-000000000000}"/>
    <hyperlink ref="D18" r:id="rId2" xr:uid="{00000000-0004-0000-1000-000001000000}"/>
    <hyperlink ref="D19" r:id="rId3" xr:uid="{00000000-0004-0000-1000-000002000000}"/>
    <hyperlink ref="D20" r:id="rId4" display="WSO Templates (Resume, Networking, Models, etc)" xr:uid="{00000000-0004-0000-1000-000004000000}"/>
    <hyperlink ref="D21" r:id="rId5" display="The Talent Oasis - Land a Job!" xr:uid="{00000000-0004-0000-1000-000007000000}"/>
    <hyperlink ref="F17" r:id="rId6" xr:uid="{D4EAF3D8-785A-4FC0-8A28-54DDA60ED8EF}"/>
    <hyperlink ref="F19" r:id="rId7" display="Financial Modeling Courses" xr:uid="{535A3E67-F7E0-4A62-AED4-0E2B26011C68}"/>
    <hyperlink ref="F18" r:id="rId8" xr:uid="{AF45E09C-3F71-4484-97A0-F98326567075}"/>
    <hyperlink ref="F20" r:id="rId9" xr:uid="{ECF4AA0D-F1F0-4A93-AB9B-25F8AEADC21E}"/>
    <hyperlink ref="F21" r:id="rId10" xr:uid="{FDE4542E-AA3B-41C2-8329-3B0EDC3595A3}"/>
    <hyperlink ref="F22" r:id="rId11" xr:uid="{40AA4EA1-0FF2-467C-A8A6-193CB84F7531}"/>
  </hyperlinks>
  <pageMargins left="0.7" right="0.7" top="0.75" bottom="0.75" header="0.3" footer="0.3"/>
  <pageSetup orientation="portrait" horizontalDpi="0" verticalDpi="0"/>
  <drawing r:id="rId1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00"/>
    <pageSetUpPr fitToPage="1"/>
  </sheetPr>
  <dimension ref="A1:Z36"/>
  <sheetViews>
    <sheetView showGridLines="0" topLeftCell="A7" workbookViewId="0">
      <selection activeCell="O29" sqref="O2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"Balance Sheet for "&amp;Name</f>
        <v>Balance Sheet for Chubb Corporation</v>
      </c>
      <c r="I1" s="33"/>
      <c r="R1" s="50"/>
    </row>
    <row r="2" spans="1:26">
      <c r="A2" s="89"/>
      <c r="B2" s="2" t="str">
        <f>Subheader</f>
        <v>Dollars in millions, except per share</v>
      </c>
      <c r="C2" s="3"/>
      <c r="D2" s="3"/>
      <c r="E2" s="3"/>
      <c r="F2" s="3"/>
      <c r="G2" s="3"/>
      <c r="H2" s="3"/>
      <c r="I2" s="56"/>
      <c r="J2" s="3"/>
      <c r="K2" s="3"/>
      <c r="L2" s="3"/>
      <c r="M2" s="3"/>
      <c r="N2" s="3"/>
      <c r="O2" s="3"/>
      <c r="P2" s="3"/>
      <c r="R2" s="50"/>
    </row>
    <row r="3" spans="1:26">
      <c r="A3" s="89"/>
      <c r="C3" s="542"/>
      <c r="I3" s="33"/>
      <c r="R3" s="50"/>
    </row>
    <row r="4" spans="1:26">
      <c r="A4" s="89"/>
      <c r="I4" s="58" t="str">
        <f>IS!I$4</f>
        <v>Historical Year Ending December 31,</v>
      </c>
      <c r="J4" s="20"/>
      <c r="K4" s="20"/>
      <c r="L4" s="20" t="str">
        <f>IS!L$4</f>
        <v>Projected Year Ending December 31,</v>
      </c>
      <c r="M4" s="20"/>
      <c r="N4" s="20"/>
      <c r="O4" s="20"/>
      <c r="P4" s="20"/>
    </row>
    <row r="5" spans="1:26">
      <c r="A5" s="89"/>
      <c r="I5" s="114">
        <f>IS!I$5</f>
        <v>2008</v>
      </c>
      <c r="J5" s="114">
        <f>IS!J$5</f>
        <v>2009</v>
      </c>
      <c r="K5" s="152">
        <f>IS!K$5</f>
        <v>2010</v>
      </c>
      <c r="L5" s="114">
        <f>IS!L$5</f>
        <v>2011</v>
      </c>
      <c r="M5" s="114">
        <f>IS!M$5</f>
        <v>2012</v>
      </c>
      <c r="N5" s="114">
        <f>IS!N$5</f>
        <v>2013</v>
      </c>
      <c r="O5" s="114">
        <f>IS!O$5</f>
        <v>2014</v>
      </c>
      <c r="P5" s="114">
        <f>IS!P$5</f>
        <v>2015</v>
      </c>
    </row>
    <row r="6" spans="1:26">
      <c r="A6" s="89"/>
      <c r="I6" s="33"/>
      <c r="K6" s="24"/>
      <c r="R6" s="50"/>
    </row>
    <row r="7" spans="1:26">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c r="A12" s="89"/>
      <c r="E12" s="33"/>
      <c r="H12" s="33"/>
      <c r="I12" s="63"/>
      <c r="J12" s="63"/>
      <c r="K12" s="536"/>
      <c r="L12" s="374"/>
      <c r="M12" s="374"/>
      <c r="N12" s="374"/>
      <c r="O12" s="374"/>
      <c r="P12" s="13"/>
      <c r="Q12" s="13"/>
      <c r="R12" s="50"/>
    </row>
    <row r="13" spans="1:26" s="6" customFormat="1">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c r="A18" s="89"/>
      <c r="D18" s="542"/>
      <c r="H18" s="5"/>
      <c r="I18" s="63"/>
      <c r="J18" s="63"/>
      <c r="K18" s="536"/>
      <c r="L18" s="374"/>
      <c r="M18" s="374"/>
      <c r="N18" s="374"/>
      <c r="O18" s="374"/>
      <c r="P18" s="13"/>
      <c r="Q18" s="13"/>
      <c r="R18" s="50"/>
    </row>
    <row r="19" spans="1:22" s="5" customFormat="1">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c r="A23" s="89"/>
      <c r="H23" s="83"/>
      <c r="I23" s="6"/>
      <c r="J23" s="6"/>
      <c r="K23" s="538"/>
      <c r="L23" s="374"/>
      <c r="M23" s="374"/>
      <c r="N23" s="374"/>
      <c r="O23" s="374"/>
      <c r="P23" s="13"/>
      <c r="Q23" s="13"/>
      <c r="R23" s="50"/>
    </row>
    <row r="24" spans="1:22">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c r="A26" s="89"/>
      <c r="B26" s="93" t="s">
        <v>1060</v>
      </c>
      <c r="I26" s="108">
        <v>0</v>
      </c>
      <c r="J26" s="108">
        <v>0</v>
      </c>
      <c r="K26" s="142">
        <v>148</v>
      </c>
      <c r="L26" s="645">
        <v>66</v>
      </c>
      <c r="M26" s="645">
        <v>66</v>
      </c>
      <c r="N26" s="645">
        <v>66</v>
      </c>
      <c r="O26" s="645">
        <v>66</v>
      </c>
      <c r="P26" s="645">
        <v>66</v>
      </c>
      <c r="Q26" s="643"/>
      <c r="R26" s="50"/>
    </row>
    <row r="27" spans="1:22">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c r="A28" s="89"/>
      <c r="I28" s="23"/>
      <c r="J28" s="23"/>
      <c r="K28" s="538"/>
      <c r="L28" s="455"/>
      <c r="M28" s="455"/>
      <c r="N28" s="455"/>
      <c r="O28" s="455"/>
      <c r="P28" s="455"/>
      <c r="Q28" s="13"/>
      <c r="R28" s="50"/>
    </row>
    <row r="29" spans="1:22">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c r="A30" s="89"/>
      <c r="I30" s="33"/>
      <c r="K30" s="24"/>
      <c r="L30" s="374"/>
      <c r="M30" s="374"/>
      <c r="N30" s="374"/>
      <c r="O30" s="374"/>
      <c r="P30" s="13"/>
      <c r="Q30" s="13"/>
      <c r="R30" s="50"/>
    </row>
    <row r="31" spans="1:22" s="7" customFormat="1">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c r="A33" s="89"/>
      <c r="I33" s="34"/>
      <c r="L33" s="457"/>
      <c r="M33" s="457"/>
      <c r="N33" s="457"/>
      <c r="O33" s="457"/>
      <c r="P33" s="457"/>
      <c r="R33" s="454"/>
    </row>
    <row r="34" spans="1:18" s="13" customFormat="1">
      <c r="A34" s="89"/>
      <c r="I34" s="34"/>
      <c r="K34" s="540" t="s">
        <v>264</v>
      </c>
      <c r="L34" s="374"/>
      <c r="M34" s="374"/>
      <c r="N34" s="374"/>
      <c r="O34" s="374"/>
      <c r="R34" s="454"/>
    </row>
    <row r="35" spans="1:18">
      <c r="A35" s="89"/>
      <c r="I35" s="33"/>
      <c r="K35" s="1137" t="s">
        <v>304</v>
      </c>
      <c r="L35" s="374"/>
      <c r="M35" s="374"/>
      <c r="N35" s="374"/>
      <c r="O35" s="374"/>
      <c r="P35" s="13"/>
      <c r="Q35" s="13"/>
      <c r="R35" s="50"/>
    </row>
    <row r="36" spans="1:18">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P41"/>
  <sheetViews>
    <sheetView zoomScale="75" workbookViewId="0">
      <selection activeCell="L37" sqref="L37"/>
    </sheetView>
  </sheetViews>
  <sheetFormatPr defaultColWidth="9.1796875" defaultRowHeight="13"/>
  <cols>
    <col min="1" max="1" width="4.5" style="903" customWidth="1"/>
    <col min="2" max="2" width="21" style="903" customWidth="1"/>
    <col min="3" max="12" width="11.6796875" style="903" customWidth="1"/>
    <col min="13" max="13" width="15.6796875" style="903" customWidth="1"/>
    <col min="14" max="14" width="9.5" style="903" customWidth="1"/>
    <col min="15" max="16384" width="9.1796875" style="903"/>
  </cols>
  <sheetData>
    <row r="2" spans="2:16" ht="13.75" thickBot="1"/>
    <row r="3" spans="2:16" ht="39" customHeight="1">
      <c r="B3" s="1265" t="s">
        <v>796</v>
      </c>
      <c r="C3" s="1266"/>
      <c r="D3" s="1266"/>
      <c r="E3" s="1266"/>
      <c r="F3" s="1266"/>
      <c r="G3" s="1266"/>
      <c r="H3" s="1266"/>
      <c r="I3" s="1266"/>
      <c r="J3" s="1266"/>
      <c r="K3" s="1266"/>
      <c r="L3" s="1266"/>
      <c r="M3" s="1267"/>
      <c r="N3" s="953"/>
    </row>
    <row r="4" spans="2:16" ht="26.25" customHeight="1">
      <c r="B4" s="1280" t="s">
        <v>795</v>
      </c>
      <c r="C4" s="1281"/>
      <c r="D4" s="1281"/>
      <c r="E4" s="1281"/>
      <c r="F4" s="1281"/>
      <c r="G4" s="1281"/>
      <c r="H4" s="1281"/>
      <c r="I4" s="1281"/>
      <c r="J4" s="1281"/>
      <c r="K4" s="1281"/>
      <c r="L4" s="1281"/>
      <c r="M4" s="1282"/>
      <c r="N4" s="953"/>
    </row>
    <row r="5" spans="2:16" s="953" customFormat="1" ht="18.75" customHeight="1">
      <c r="B5" s="1283" t="s">
        <v>794</v>
      </c>
      <c r="C5" s="1284"/>
      <c r="D5" s="1284"/>
      <c r="E5" s="1284"/>
      <c r="F5" s="1284"/>
      <c r="G5" s="1284"/>
      <c r="H5" s="1284"/>
      <c r="I5" s="1284"/>
      <c r="J5" s="1284"/>
      <c r="K5" s="1284"/>
      <c r="L5" s="1284"/>
      <c r="M5" s="1285"/>
    </row>
    <row r="6" spans="2:16" ht="15" customHeight="1" thickBot="1">
      <c r="B6" s="913"/>
      <c r="C6" s="910"/>
      <c r="D6" s="910"/>
      <c r="E6" s="910"/>
      <c r="F6" s="910"/>
      <c r="G6" s="910"/>
      <c r="H6" s="910"/>
      <c r="I6" s="910"/>
      <c r="J6" s="910"/>
      <c r="K6" s="910"/>
      <c r="L6" s="910"/>
      <c r="M6" s="909"/>
      <c r="N6" s="953"/>
    </row>
    <row r="7" spans="2:16" ht="16.5" thickBot="1">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5.75">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5.75">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5.75">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5.75">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5.75">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5.75">
      <c r="B13" s="940"/>
      <c r="C13" s="941"/>
      <c r="D13" s="941"/>
      <c r="E13" s="941"/>
      <c r="F13" s="941"/>
      <c r="G13" s="941"/>
      <c r="H13" s="941"/>
      <c r="I13" s="941"/>
      <c r="J13" s="941"/>
      <c r="K13" s="941"/>
      <c r="L13" s="941"/>
      <c r="M13" s="940"/>
      <c r="O13" s="939" t="s">
        <v>689</v>
      </c>
      <c r="P13" s="938">
        <v>48408.465464587338</v>
      </c>
    </row>
    <row r="14" spans="2:16" ht="15.75">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5.75">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5.75">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5.75">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5.75">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5.75">
      <c r="B19" s="940"/>
      <c r="C19" s="941"/>
      <c r="D19" s="941"/>
      <c r="E19" s="941"/>
      <c r="F19" s="941"/>
      <c r="G19" s="941"/>
      <c r="H19" s="941"/>
      <c r="I19" s="941"/>
      <c r="J19" s="941"/>
      <c r="K19" s="941"/>
      <c r="L19" s="941"/>
      <c r="M19" s="940"/>
      <c r="O19" s="939" t="s">
        <v>680</v>
      </c>
      <c r="P19" s="938">
        <v>17778.150464587339</v>
      </c>
    </row>
    <row r="20" spans="2:16" ht="16.5" thickBot="1">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6.5" thickTop="1">
      <c r="B21" s="940"/>
      <c r="C21" s="941"/>
      <c r="D21" s="941"/>
      <c r="E21" s="941"/>
      <c r="F21" s="941"/>
      <c r="G21" s="941"/>
      <c r="H21" s="941"/>
      <c r="I21" s="941"/>
      <c r="J21" s="941"/>
      <c r="K21" s="941"/>
      <c r="L21" s="941"/>
      <c r="M21" s="940"/>
      <c r="O21" s="926" t="s">
        <v>678</v>
      </c>
      <c r="P21" s="908">
        <v>1712.0250000000001</v>
      </c>
    </row>
    <row r="22" spans="2:16" ht="15.75">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5.75">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5.75">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6.5" thickBot="1">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6.5" thickTop="1">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5.75">
      <c r="B27" s="940"/>
      <c r="C27" s="941"/>
      <c r="D27" s="941"/>
      <c r="E27" s="941"/>
      <c r="F27" s="941"/>
      <c r="G27" s="941"/>
      <c r="H27" s="941"/>
      <c r="I27" s="941"/>
      <c r="J27" s="941"/>
      <c r="K27" s="941"/>
      <c r="L27" s="941"/>
      <c r="M27" s="940"/>
      <c r="O27" s="926" t="s">
        <v>670</v>
      </c>
      <c r="P27" s="908">
        <v>0</v>
      </c>
    </row>
    <row r="28" spans="2:16" ht="15.75">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5.75">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5.75">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5.75">
      <c r="B31" s="940"/>
      <c r="C31" s="941"/>
      <c r="D31" s="941"/>
      <c r="E31" s="941"/>
      <c r="F31" s="941"/>
      <c r="G31" s="941" t="s">
        <v>297</v>
      </c>
      <c r="H31" s="941"/>
      <c r="I31" s="941"/>
      <c r="J31" s="941"/>
      <c r="K31" s="941"/>
      <c r="L31" s="941"/>
      <c r="M31" s="940"/>
      <c r="O31" s="939" t="s">
        <v>663</v>
      </c>
      <c r="P31" s="938">
        <v>4659.8100000000004</v>
      </c>
    </row>
    <row r="32" spans="2:16" ht="15.75">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5.75">
      <c r="B33" s="940"/>
      <c r="C33" s="941"/>
      <c r="D33" s="941"/>
      <c r="E33" s="941"/>
      <c r="F33" s="941"/>
      <c r="G33" s="941"/>
      <c r="H33" s="941"/>
      <c r="I33" s="941"/>
      <c r="J33" s="941"/>
      <c r="K33" s="941"/>
      <c r="L33" s="941"/>
      <c r="M33" s="940"/>
      <c r="O33" s="939" t="s">
        <v>661</v>
      </c>
      <c r="P33" s="938">
        <v>4659.8100000000004</v>
      </c>
    </row>
    <row r="34" spans="2:16" ht="16.5" thickBot="1">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7.25" thickTop="1" thickBot="1">
      <c r="B35" s="935"/>
      <c r="C35" s="934"/>
      <c r="D35" s="933"/>
      <c r="E35" s="933"/>
      <c r="F35" s="933"/>
      <c r="G35" s="933"/>
      <c r="H35" s="933"/>
      <c r="I35" s="933"/>
      <c r="J35" s="933"/>
      <c r="K35" s="933"/>
      <c r="L35" s="932"/>
      <c r="M35" s="931"/>
      <c r="O35" s="926" t="s">
        <v>655</v>
      </c>
      <c r="P35" s="908">
        <v>17771.257034936702</v>
      </c>
    </row>
    <row r="36" spans="2:16" ht="16.5" thickBot="1">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6.5" thickBot="1">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7.25" thickTop="1" thickBot="1">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5.75">
      <c r="B39" s="913"/>
      <c r="C39" s="910"/>
      <c r="D39" s="910"/>
      <c r="E39" s="910"/>
      <c r="F39" s="910"/>
      <c r="G39" s="910"/>
      <c r="H39" s="910"/>
      <c r="I39" s="910"/>
      <c r="J39" s="910"/>
      <c r="K39" s="910"/>
      <c r="L39" s="910"/>
      <c r="M39" s="909"/>
      <c r="P39" s="908">
        <v>22431.22546458734</v>
      </c>
    </row>
    <row r="40" spans="2:16" ht="15.75">
      <c r="B40" s="912" t="s">
        <v>775</v>
      </c>
      <c r="C40" s="911"/>
      <c r="D40" s="911"/>
      <c r="E40" s="910"/>
      <c r="F40" s="910"/>
      <c r="G40" s="910"/>
      <c r="H40" s="910"/>
      <c r="I40" s="910"/>
      <c r="J40" s="910"/>
      <c r="K40" s="910"/>
      <c r="L40" s="910"/>
      <c r="M40" s="909"/>
      <c r="P40" s="908">
        <v>22431.067034936703</v>
      </c>
    </row>
    <row r="41" spans="2:16" ht="16.5" thickBot="1">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defaultColWidth="9.1796875" defaultRowHeight="14.75"/>
  <cols>
    <col min="1" max="1" width="38.679687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796875" style="653" bestFit="1" customWidth="1"/>
    <col min="13" max="16384" width="9.1796875" style="653"/>
  </cols>
  <sheetData>
    <row r="1" spans="1:13">
      <c r="A1" s="653" t="s">
        <v>518</v>
      </c>
      <c r="B1" s="653" t="s">
        <v>517</v>
      </c>
      <c r="C1" s="654" t="e">
        <v>#NAME?</v>
      </c>
    </row>
    <row r="2" spans="1:13">
      <c r="A2" s="653" t="s">
        <v>516</v>
      </c>
      <c r="B2" s="653" t="s">
        <v>515</v>
      </c>
    </row>
    <row r="3" spans="1:13">
      <c r="A3" s="653" t="s">
        <v>514</v>
      </c>
      <c r="B3" s="653" t="s">
        <v>513</v>
      </c>
    </row>
    <row r="4" spans="1:13">
      <c r="A4" s="653" t="s">
        <v>512</v>
      </c>
      <c r="B4" s="677">
        <v>36526</v>
      </c>
    </row>
    <row r="5" spans="1:13">
      <c r="A5" s="653" t="s">
        <v>511</v>
      </c>
      <c r="B5" s="677">
        <v>40568</v>
      </c>
    </row>
    <row r="6" spans="1:13">
      <c r="A6" s="653" t="s">
        <v>510</v>
      </c>
      <c r="B6" s="653" t="s">
        <v>509</v>
      </c>
    </row>
    <row r="7" spans="1:13">
      <c r="A7" s="653" t="s">
        <v>508</v>
      </c>
      <c r="B7" s="653" t="s">
        <v>507</v>
      </c>
    </row>
    <row r="8" spans="1:13">
      <c r="A8" s="653" t="s">
        <v>506</v>
      </c>
      <c r="B8" s="653" t="s">
        <v>505</v>
      </c>
    </row>
    <row r="9" spans="1:13">
      <c r="A9" s="653" t="s">
        <v>504</v>
      </c>
      <c r="B9" s="653" t="s">
        <v>503</v>
      </c>
    </row>
    <row r="10" spans="1:13">
      <c r="A10" s="653" t="s">
        <v>502</v>
      </c>
      <c r="B10" s="653" t="s">
        <v>501</v>
      </c>
    </row>
    <row r="12" spans="1:13">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c r="A14" s="653" t="s">
        <v>223</v>
      </c>
      <c r="L14" s="658"/>
    </row>
    <row r="15" spans="1:13">
      <c r="A15" s="653" t="s">
        <v>486</v>
      </c>
      <c r="L15" s="658"/>
    </row>
    <row r="16" spans="1:13">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c r="A17" s="653" t="s">
        <v>485</v>
      </c>
      <c r="B17" s="653">
        <v>8380.5</v>
      </c>
      <c r="L17" s="658"/>
    </row>
    <row r="18" spans="1:13">
      <c r="A18" s="653" t="s">
        <v>484</v>
      </c>
      <c r="B18" s="653">
        <v>5687.8</v>
      </c>
      <c r="L18" s="658"/>
      <c r="M18" s="653" t="s">
        <v>430</v>
      </c>
    </row>
    <row r="19" spans="1:13">
      <c r="A19" s="653" t="s">
        <v>483</v>
      </c>
      <c r="C19" s="654">
        <v>8372.9</v>
      </c>
      <c r="L19" s="658"/>
    </row>
    <row r="20" spans="1:13">
      <c r="A20" s="653" t="s">
        <v>482</v>
      </c>
      <c r="C20" s="654">
        <v>6525.3</v>
      </c>
      <c r="L20" s="658"/>
    </row>
    <row r="21" spans="1:13">
      <c r="A21" s="653" t="s">
        <v>481</v>
      </c>
      <c r="D21" s="654">
        <v>9082.9</v>
      </c>
      <c r="E21" s="654">
        <v>11154</v>
      </c>
      <c r="L21" s="658"/>
    </row>
    <row r="22" spans="1:13">
      <c r="A22" s="653" t="s">
        <v>480</v>
      </c>
      <c r="D22" s="654">
        <v>8385.7000000000007</v>
      </c>
      <c r="E22" s="654">
        <v>10790.7</v>
      </c>
      <c r="L22" s="658"/>
    </row>
    <row r="23" spans="1:13">
      <c r="A23" s="653" t="s">
        <v>479</v>
      </c>
      <c r="F23" s="654">
        <v>14071.3</v>
      </c>
      <c r="L23" s="658"/>
    </row>
    <row r="24" spans="1:13">
      <c r="A24" s="653" t="s">
        <v>479</v>
      </c>
      <c r="F24" s="654">
        <v>13620.8</v>
      </c>
      <c r="L24" s="658"/>
    </row>
    <row r="25" spans="1:13">
      <c r="A25" s="653" t="s">
        <v>478</v>
      </c>
      <c r="G25" s="654">
        <v>15749.5</v>
      </c>
      <c r="L25" s="658"/>
    </row>
    <row r="26" spans="1:13">
      <c r="A26" s="653" t="s">
        <v>477</v>
      </c>
      <c r="G26" s="654">
        <v>14568.4</v>
      </c>
      <c r="L26" s="658"/>
    </row>
    <row r="27" spans="1:13">
      <c r="A27" s="653" t="s">
        <v>476</v>
      </c>
      <c r="H27" s="654">
        <v>17613</v>
      </c>
      <c r="L27" s="658"/>
    </row>
    <row r="28" spans="1:13">
      <c r="A28" s="653" t="s">
        <v>475</v>
      </c>
      <c r="H28" s="654">
        <v>14218</v>
      </c>
      <c r="L28" s="658"/>
    </row>
    <row r="29" spans="1:13">
      <c r="A29" s="653" t="s">
        <v>474</v>
      </c>
      <c r="I29" s="654">
        <v>18559</v>
      </c>
      <c r="L29" s="658"/>
    </row>
    <row r="30" spans="1:13">
      <c r="A30" s="653" t="s">
        <v>473</v>
      </c>
      <c r="I30" s="654">
        <v>15312</v>
      </c>
      <c r="L30" s="658"/>
    </row>
    <row r="31" spans="1:13">
      <c r="A31" s="653" t="s">
        <v>472</v>
      </c>
      <c r="J31" s="654">
        <v>18345</v>
      </c>
      <c r="L31" s="658"/>
    </row>
    <row r="32" spans="1:13">
      <c r="A32" s="653" t="s">
        <v>471</v>
      </c>
      <c r="J32" s="654">
        <v>14410</v>
      </c>
      <c r="L32" s="658"/>
    </row>
    <row r="33" spans="1:16">
      <c r="A33" s="653" t="s">
        <v>470</v>
      </c>
      <c r="K33" s="654">
        <v>19587</v>
      </c>
      <c r="L33" s="658"/>
      <c r="P33" s="653">
        <f>29896.2-C55</f>
        <v>447.20000000000073</v>
      </c>
    </row>
    <row r="34" spans="1:16">
      <c r="A34" s="653" t="s">
        <v>469</v>
      </c>
      <c r="K34" s="654">
        <v>16991</v>
      </c>
      <c r="L34" s="658"/>
    </row>
    <row r="35" spans="1:16">
      <c r="A35" s="653" t="s">
        <v>468</v>
      </c>
      <c r="L35" s="658">
        <v>20248</v>
      </c>
    </row>
    <row r="36" spans="1:16">
      <c r="A36" s="653" t="s">
        <v>467</v>
      </c>
      <c r="L36" s="658">
        <v>17136</v>
      </c>
    </row>
    <row r="37" spans="1:16">
      <c r="A37" s="653" t="s">
        <v>466</v>
      </c>
      <c r="B37" s="653">
        <v>830.6</v>
      </c>
      <c r="C37" s="675">
        <v>710.4</v>
      </c>
      <c r="D37" s="675">
        <v>992.2</v>
      </c>
      <c r="E37" s="675">
        <v>1514.4</v>
      </c>
      <c r="F37" s="675">
        <v>1841.3</v>
      </c>
      <c r="G37" s="675">
        <v>2212.4</v>
      </c>
      <c r="H37" s="675">
        <v>1957</v>
      </c>
      <c r="I37" s="675">
        <v>2320</v>
      </c>
      <c r="J37" s="675">
        <v>1479</v>
      </c>
      <c r="K37" s="675">
        <v>1433</v>
      </c>
      <c r="L37" s="674">
        <v>1550</v>
      </c>
    </row>
    <row r="38" spans="1:16">
      <c r="A38" s="653" t="s">
        <v>372</v>
      </c>
      <c r="B38" s="653" t="s">
        <v>465</v>
      </c>
      <c r="C38" s="654">
        <v>175.8</v>
      </c>
      <c r="D38" s="654">
        <v>172.9</v>
      </c>
      <c r="E38" s="654">
        <v>181.3</v>
      </c>
      <c r="F38" s="654">
        <v>193.2</v>
      </c>
      <c r="G38" s="654">
        <v>204.2</v>
      </c>
      <c r="H38" s="654">
        <v>422.4</v>
      </c>
      <c r="I38" s="654">
        <v>400.3</v>
      </c>
      <c r="J38" s="654">
        <v>366.8</v>
      </c>
      <c r="K38" s="654">
        <v>353</v>
      </c>
      <c r="L38" s="658">
        <v>2213</v>
      </c>
    </row>
    <row r="39" spans="1:16">
      <c r="A39" s="653" t="s">
        <v>464</v>
      </c>
      <c r="B39" s="653">
        <v>1496.1</v>
      </c>
      <c r="C39" s="654">
        <v>1218.5</v>
      </c>
      <c r="D39" s="654">
        <v>794.9</v>
      </c>
      <c r="E39" s="654">
        <v>467</v>
      </c>
      <c r="F39" s="654">
        <v>317.2</v>
      </c>
      <c r="G39" s="654">
        <v>204.6</v>
      </c>
      <c r="H39" s="654">
        <v>135</v>
      </c>
      <c r="L39" s="658" t="s">
        <v>430</v>
      </c>
    </row>
    <row r="40" spans="1:16">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c r="A41" s="668" t="s">
        <v>462</v>
      </c>
      <c r="C41" s="654">
        <v>386.2</v>
      </c>
      <c r="D41" s="654">
        <v>266.7</v>
      </c>
      <c r="E41" s="654">
        <v>312.3</v>
      </c>
      <c r="F41" s="654">
        <v>346.2</v>
      </c>
      <c r="G41" s="654">
        <v>260</v>
      </c>
      <c r="L41" s="658" t="s">
        <v>430</v>
      </c>
    </row>
    <row r="42" spans="1:16">
      <c r="A42" s="668" t="s">
        <v>461</v>
      </c>
      <c r="B42" s="653">
        <v>451.1</v>
      </c>
      <c r="C42" s="654">
        <v>417.5</v>
      </c>
      <c r="D42" s="654">
        <v>1354.8</v>
      </c>
      <c r="E42" s="654">
        <v>704.8</v>
      </c>
      <c r="G42" s="654">
        <v>2076.8000000000002</v>
      </c>
      <c r="H42" s="654">
        <v>2620</v>
      </c>
      <c r="I42" s="654">
        <v>1247</v>
      </c>
      <c r="L42" s="658" t="s">
        <v>430</v>
      </c>
      <c r="M42" s="653" t="s">
        <v>430</v>
      </c>
    </row>
    <row r="43" spans="1:16">
      <c r="A43" s="668" t="s">
        <v>460</v>
      </c>
      <c r="B43" s="653">
        <v>677.1</v>
      </c>
      <c r="C43" s="654">
        <v>646.6</v>
      </c>
      <c r="D43" s="654">
        <v>551.4</v>
      </c>
      <c r="E43" s="654">
        <v>518.79999999999995</v>
      </c>
      <c r="F43" s="654">
        <v>474.2</v>
      </c>
      <c r="G43" s="654">
        <v>367.4</v>
      </c>
      <c r="H43" s="654">
        <v>201</v>
      </c>
      <c r="L43" s="658" t="s">
        <v>430</v>
      </c>
      <c r="M43" s="653" t="s">
        <v>430</v>
      </c>
    </row>
    <row r="44" spans="1:16">
      <c r="A44" s="668" t="s">
        <v>454</v>
      </c>
      <c r="L44" s="658"/>
      <c r="M44" s="653" t="s">
        <v>430</v>
      </c>
    </row>
    <row r="45" spans="1:16">
      <c r="A45" s="656" t="s">
        <v>196</v>
      </c>
      <c r="B45" s="653">
        <v>22.4</v>
      </c>
      <c r="C45" s="654">
        <v>25.8</v>
      </c>
      <c r="D45" s="654">
        <v>41.9</v>
      </c>
      <c r="E45" s="654">
        <v>52.2</v>
      </c>
      <c r="F45" s="654">
        <v>41.7</v>
      </c>
      <c r="G45" s="654">
        <v>35.6</v>
      </c>
      <c r="H45" s="654">
        <v>38</v>
      </c>
      <c r="I45" s="654">
        <v>49</v>
      </c>
      <c r="J45" s="654">
        <v>56</v>
      </c>
      <c r="K45" s="654">
        <v>51</v>
      </c>
      <c r="L45" s="658">
        <v>77</v>
      </c>
    </row>
    <row r="46" spans="1:16">
      <c r="A46" s="668" t="s">
        <v>459</v>
      </c>
      <c r="B46" s="653">
        <v>246.8</v>
      </c>
      <c r="C46" s="654">
        <v>247.7</v>
      </c>
      <c r="D46" s="654">
        <v>246.9</v>
      </c>
      <c r="E46" s="654">
        <v>286.8</v>
      </c>
      <c r="F46" s="654">
        <v>350</v>
      </c>
      <c r="G46" s="654">
        <v>391</v>
      </c>
      <c r="H46" s="654">
        <v>411</v>
      </c>
      <c r="I46" s="654">
        <v>440</v>
      </c>
      <c r="J46" s="654">
        <v>435</v>
      </c>
      <c r="K46" s="654">
        <v>460</v>
      </c>
      <c r="L46" s="658">
        <v>452</v>
      </c>
    </row>
    <row r="47" spans="1:16">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c r="A49" s="668" t="s">
        <v>456</v>
      </c>
      <c r="B49" s="653">
        <v>246</v>
      </c>
      <c r="C49" s="654">
        <v>340.8</v>
      </c>
      <c r="D49" s="654">
        <v>479.3</v>
      </c>
      <c r="E49" s="654">
        <v>391</v>
      </c>
      <c r="F49" s="654">
        <v>328.3</v>
      </c>
      <c r="G49" s="654">
        <v>244.2</v>
      </c>
      <c r="H49" s="654">
        <v>354</v>
      </c>
      <c r="I49" s="654">
        <v>392</v>
      </c>
      <c r="J49" s="654">
        <v>373</v>
      </c>
      <c r="K49" s="654">
        <v>308</v>
      </c>
      <c r="L49" s="658">
        <v>319</v>
      </c>
    </row>
    <row r="50" spans="1:13">
      <c r="A50" s="668" t="s">
        <v>455</v>
      </c>
      <c r="B50" s="653">
        <v>842</v>
      </c>
      <c r="C50" s="654">
        <v>928.8</v>
      </c>
      <c r="D50" s="654">
        <v>1150</v>
      </c>
      <c r="E50" s="654">
        <v>1343.4</v>
      </c>
      <c r="F50" s="654">
        <v>1434.7</v>
      </c>
      <c r="G50" s="654">
        <v>1444.8</v>
      </c>
      <c r="H50" s="654">
        <v>1480</v>
      </c>
      <c r="I50" s="654">
        <v>1556</v>
      </c>
      <c r="J50" s="654">
        <v>1532</v>
      </c>
      <c r="K50" s="654">
        <v>1533</v>
      </c>
      <c r="L50" s="658">
        <v>1563</v>
      </c>
    </row>
    <row r="51" spans="1:13">
      <c r="A51" s="668" t="s">
        <v>449</v>
      </c>
      <c r="B51" s="653">
        <v>501</v>
      </c>
      <c r="C51" s="654">
        <v>674.8</v>
      </c>
      <c r="D51" s="654">
        <v>630.5</v>
      </c>
      <c r="E51" s="654">
        <v>641.4</v>
      </c>
      <c r="F51" s="654">
        <v>533.5</v>
      </c>
      <c r="G51" s="654">
        <v>622.5</v>
      </c>
      <c r="H51" s="654">
        <v>591</v>
      </c>
      <c r="I51" s="654">
        <v>442</v>
      </c>
      <c r="J51" s="654">
        <v>1144</v>
      </c>
      <c r="K51" s="654">
        <v>272</v>
      </c>
      <c r="L51" s="658" t="s">
        <v>430</v>
      </c>
    </row>
    <row r="52" spans="1:13">
      <c r="A52" s="668" t="s">
        <v>217</v>
      </c>
      <c r="B52" s="653">
        <v>487.3</v>
      </c>
      <c r="C52" s="654">
        <v>467.4</v>
      </c>
      <c r="D52" s="654">
        <v>467.4</v>
      </c>
      <c r="E52" s="654">
        <v>467.4</v>
      </c>
      <c r="F52" s="654">
        <v>467.4</v>
      </c>
      <c r="G52" s="654">
        <v>467.4</v>
      </c>
      <c r="H52" s="654">
        <v>467</v>
      </c>
      <c r="I52" s="654">
        <v>467</v>
      </c>
      <c r="J52" s="654">
        <v>467</v>
      </c>
      <c r="K52" s="654">
        <v>467</v>
      </c>
      <c r="L52" s="658">
        <v>467</v>
      </c>
    </row>
    <row r="53" spans="1:13">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c r="A54" s="653" t="s">
        <v>454</v>
      </c>
      <c r="L54" s="658" t="s">
        <v>430</v>
      </c>
    </row>
    <row r="55" spans="1:13" s="662" customFormat="1">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c r="C56" s="661"/>
      <c r="D56" s="661"/>
      <c r="E56" s="661"/>
      <c r="F56" s="661"/>
      <c r="G56" s="661"/>
      <c r="H56" s="661"/>
      <c r="I56" s="661"/>
      <c r="J56" s="661"/>
      <c r="K56" s="661"/>
      <c r="L56" s="658"/>
    </row>
    <row r="57" spans="1:13">
      <c r="L57" s="658"/>
    </row>
    <row r="58" spans="1:13">
      <c r="A58" s="653" t="s">
        <v>452</v>
      </c>
      <c r="L58" s="658" t="s">
        <v>430</v>
      </c>
      <c r="M58" s="653" t="s">
        <v>430</v>
      </c>
    </row>
    <row r="59" spans="1:13">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c r="A61" s="653" t="s">
        <v>449</v>
      </c>
      <c r="L61" s="658">
        <v>148</v>
      </c>
    </row>
    <row r="62" spans="1:13">
      <c r="A62" s="656" t="s">
        <v>448</v>
      </c>
      <c r="C62" s="654">
        <v>199</v>
      </c>
      <c r="K62" s="1134">
        <f>K55-K80</f>
        <v>0</v>
      </c>
      <c r="L62" s="667">
        <v>-839</v>
      </c>
    </row>
    <row r="63" spans="1:13">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c r="A64" s="656" t="s">
        <v>446</v>
      </c>
      <c r="B64" s="653">
        <v>451.1</v>
      </c>
      <c r="C64" s="654">
        <v>417.5</v>
      </c>
      <c r="D64" s="654">
        <v>1354.8</v>
      </c>
      <c r="E64" s="654">
        <v>704.8</v>
      </c>
      <c r="F64" s="654">
        <v>1853.9</v>
      </c>
      <c r="G64" s="654">
        <v>2076.8000000000002</v>
      </c>
      <c r="H64" s="654">
        <v>2620</v>
      </c>
      <c r="I64" s="654">
        <v>1247</v>
      </c>
      <c r="L64" s="658" t="s">
        <v>430</v>
      </c>
      <c r="M64" s="653" t="s">
        <v>430</v>
      </c>
    </row>
    <row r="65" spans="1:13">
      <c r="A65" s="656" t="s">
        <v>445</v>
      </c>
      <c r="B65" s="653">
        <v>57.8</v>
      </c>
      <c r="C65" s="654">
        <v>57.8</v>
      </c>
      <c r="D65" s="654">
        <v>59.9</v>
      </c>
      <c r="E65" s="654">
        <v>67.7</v>
      </c>
      <c r="F65" s="654">
        <v>75</v>
      </c>
      <c r="G65" s="654">
        <v>90.2</v>
      </c>
      <c r="H65" s="654">
        <v>104</v>
      </c>
      <c r="I65" s="654">
        <v>110</v>
      </c>
      <c r="J65" s="654">
        <v>118</v>
      </c>
      <c r="K65" s="654">
        <v>118</v>
      </c>
      <c r="L65" s="658">
        <v>115</v>
      </c>
    </row>
    <row r="66" spans="1:13">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c r="C68" s="661"/>
      <c r="D68" s="661"/>
      <c r="E68" s="661"/>
      <c r="F68" s="661"/>
      <c r="G68" s="661"/>
      <c r="H68" s="661"/>
      <c r="I68" s="661"/>
      <c r="J68" s="661"/>
      <c r="K68" s="661"/>
      <c r="L68" s="660"/>
    </row>
    <row r="69" spans="1:13">
      <c r="A69" s="653" t="s">
        <v>442</v>
      </c>
      <c r="L69" s="658"/>
      <c r="M69" s="653" t="s">
        <v>430</v>
      </c>
    </row>
    <row r="70" spans="1:13">
      <c r="A70" s="653" t="s">
        <v>441</v>
      </c>
      <c r="B70" s="653">
        <v>-62.5</v>
      </c>
      <c r="C70" s="654">
        <v>-48.9</v>
      </c>
      <c r="D70" s="654">
        <v>-34.1</v>
      </c>
      <c r="E70" s="654">
        <v>-17.899999999999999</v>
      </c>
      <c r="L70" s="658" t="s">
        <v>430</v>
      </c>
      <c r="M70" s="653" t="s">
        <v>430</v>
      </c>
    </row>
    <row r="71" spans="1:13">
      <c r="A71" s="653" t="s">
        <v>440</v>
      </c>
      <c r="K71" s="654">
        <v>0</v>
      </c>
      <c r="L71" s="658"/>
      <c r="M71" s="653" t="s">
        <v>430</v>
      </c>
    </row>
    <row r="72" spans="1:13">
      <c r="A72" s="653" t="s">
        <v>439</v>
      </c>
      <c r="B72" s="653">
        <v>178.8</v>
      </c>
      <c r="C72" s="654">
        <v>180.1</v>
      </c>
      <c r="D72" s="654">
        <v>180.3</v>
      </c>
      <c r="E72" s="654">
        <v>195.8</v>
      </c>
      <c r="F72" s="654">
        <v>195.8</v>
      </c>
      <c r="G72" s="654">
        <v>210.4</v>
      </c>
      <c r="H72" s="654">
        <v>411</v>
      </c>
      <c r="I72" s="654">
        <v>375</v>
      </c>
      <c r="J72" s="654">
        <v>372</v>
      </c>
      <c r="K72" s="654">
        <v>372</v>
      </c>
      <c r="L72" s="658">
        <v>372</v>
      </c>
    </row>
    <row r="73" spans="1:13">
      <c r="A73" s="653" t="s">
        <v>438</v>
      </c>
      <c r="B73" s="653">
        <v>466</v>
      </c>
      <c r="C73" s="654">
        <v>527</v>
      </c>
      <c r="D73" s="654">
        <v>445.4</v>
      </c>
      <c r="E73" s="654">
        <v>1318.8</v>
      </c>
      <c r="F73" s="654">
        <v>1319.1</v>
      </c>
      <c r="G73" s="654">
        <v>2364.4</v>
      </c>
      <c r="H73" s="654">
        <v>1539</v>
      </c>
      <c r="I73" s="654">
        <v>346</v>
      </c>
      <c r="J73" s="654">
        <v>253</v>
      </c>
      <c r="K73" s="654">
        <v>224</v>
      </c>
      <c r="L73" s="658">
        <v>191</v>
      </c>
    </row>
    <row r="74" spans="1:13">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c r="A75" s="653" t="s">
        <v>436</v>
      </c>
      <c r="H75" s="654">
        <v>202</v>
      </c>
      <c r="I75" s="654">
        <v>444</v>
      </c>
      <c r="J75" s="654">
        <v>-735</v>
      </c>
      <c r="K75" s="654">
        <v>720</v>
      </c>
      <c r="L75" s="658">
        <v>1314</v>
      </c>
    </row>
    <row r="76" spans="1:13">
      <c r="A76" s="665" t="s">
        <v>435</v>
      </c>
      <c r="B76" s="653">
        <v>-244.8</v>
      </c>
      <c r="C76" s="654">
        <v>-681.8</v>
      </c>
      <c r="D76" s="654">
        <v>-613.9</v>
      </c>
      <c r="E76" s="654">
        <v>-529.20000000000005</v>
      </c>
      <c r="F76" s="654">
        <v>-211.1</v>
      </c>
      <c r="G76" s="654">
        <v>-134.9</v>
      </c>
      <c r="J76" s="654">
        <v>-967</v>
      </c>
      <c r="K76" s="654">
        <v>-1917</v>
      </c>
      <c r="L76" s="658">
        <v>-3333</v>
      </c>
    </row>
    <row r="77" spans="1:13">
      <c r="A77" s="653" t="s">
        <v>434</v>
      </c>
      <c r="B77" s="653">
        <v>220.1</v>
      </c>
      <c r="C77" s="654">
        <v>252.6</v>
      </c>
      <c r="D77" s="654">
        <v>585.5</v>
      </c>
      <c r="E77" s="654">
        <v>673.6</v>
      </c>
      <c r="F77" s="654">
        <v>624.5</v>
      </c>
      <c r="G77" s="654">
        <v>310.7</v>
      </c>
      <c r="L77" s="658"/>
    </row>
    <row r="78" spans="1:13">
      <c r="A78" s="653" t="s">
        <v>433</v>
      </c>
      <c r="B78" s="653">
        <v>-68.5</v>
      </c>
      <c r="C78" s="654">
        <v>-73</v>
      </c>
      <c r="D78" s="654">
        <v>-56.5</v>
      </c>
      <c r="E78" s="654">
        <v>12</v>
      </c>
      <c r="F78" s="654">
        <v>79</v>
      </c>
      <c r="G78" s="654">
        <v>56.7</v>
      </c>
      <c r="L78" s="658"/>
    </row>
    <row r="79" spans="1:13" s="662" customFormat="1">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c r="A81" s="653" t="s">
        <v>431</v>
      </c>
      <c r="B81" s="653">
        <v>1</v>
      </c>
      <c r="C81" s="654">
        <v>1</v>
      </c>
      <c r="D81" s="654">
        <v>1</v>
      </c>
      <c r="E81" s="654">
        <v>1</v>
      </c>
      <c r="F81" s="654">
        <v>1</v>
      </c>
      <c r="G81" s="654">
        <v>1</v>
      </c>
      <c r="H81" s="654">
        <v>1</v>
      </c>
      <c r="I81" s="654">
        <v>1</v>
      </c>
      <c r="J81" s="654">
        <v>1</v>
      </c>
      <c r="K81" s="654">
        <v>1</v>
      </c>
      <c r="L81" s="658" t="s">
        <v>430</v>
      </c>
      <c r="M81" s="653" t="s">
        <v>430</v>
      </c>
    </row>
    <row r="82" spans="1:13">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c r="A83" s="653" t="s">
        <v>428</v>
      </c>
      <c r="B83" s="653">
        <v>600000000</v>
      </c>
      <c r="C83" s="654">
        <v>600000000</v>
      </c>
      <c r="D83" s="654">
        <v>600000000</v>
      </c>
      <c r="E83" s="654">
        <v>600000000</v>
      </c>
      <c r="G83" s="654">
        <v>600000000</v>
      </c>
      <c r="H83" s="654">
        <v>1200000000</v>
      </c>
      <c r="I83" s="654">
        <v>1200000000</v>
      </c>
      <c r="K83" s="654">
        <v>1200000000</v>
      </c>
    </row>
    <row r="84" spans="1:13">
      <c r="A84" s="653" t="s">
        <v>427</v>
      </c>
      <c r="B84" s="653">
        <v>3914105</v>
      </c>
      <c r="C84" s="654">
        <v>10059857</v>
      </c>
      <c r="D84" s="654">
        <v>9095162</v>
      </c>
      <c r="E84" s="654">
        <v>7840448</v>
      </c>
      <c r="F84" s="654">
        <v>3127282</v>
      </c>
      <c r="G84" s="654">
        <v>1393900</v>
      </c>
      <c r="J84" s="654">
        <v>19726097</v>
      </c>
      <c r="K84" s="654">
        <v>39972796</v>
      </c>
    </row>
    <row r="85" spans="1:13" s="656" customFormat="1">
      <c r="C85" s="657">
        <f>C82-C84-SUM(C264:C265)</f>
        <v>170071381</v>
      </c>
      <c r="D85" s="657"/>
      <c r="E85" s="657"/>
      <c r="F85" s="657"/>
      <c r="G85" s="657"/>
      <c r="H85" s="657"/>
      <c r="I85" s="657"/>
      <c r="J85" s="657"/>
      <c r="K85" s="657"/>
    </row>
    <row r="86" spans="1:13">
      <c r="A86" s="653" t="s">
        <v>426</v>
      </c>
    </row>
    <row r="87" spans="1:13">
      <c r="A87" s="653" t="s">
        <v>425</v>
      </c>
      <c r="B87" s="653">
        <v>3641054</v>
      </c>
      <c r="C87" s="654">
        <v>4008152</v>
      </c>
      <c r="D87" s="654">
        <v>4355000</v>
      </c>
      <c r="E87" s="654">
        <v>4666000</v>
      </c>
    </row>
    <row r="88" spans="1:13">
      <c r="A88" s="653" t="s">
        <v>424</v>
      </c>
      <c r="B88" s="653">
        <v>178833278</v>
      </c>
      <c r="C88" s="654">
        <v>180131238</v>
      </c>
      <c r="D88" s="654">
        <v>180296834</v>
      </c>
      <c r="E88" s="654">
        <v>195803824</v>
      </c>
    </row>
    <row r="89" spans="1:13">
      <c r="A89" s="653" t="s">
        <v>423</v>
      </c>
      <c r="B89" s="653">
        <v>3914105</v>
      </c>
      <c r="C89" s="654">
        <v>10059857</v>
      </c>
      <c r="D89" s="654">
        <v>9095162</v>
      </c>
      <c r="E89" s="654">
        <v>7840448</v>
      </c>
    </row>
    <row r="90" spans="1:13">
      <c r="A90" s="653" t="s">
        <v>422</v>
      </c>
      <c r="B90" s="653">
        <v>1</v>
      </c>
      <c r="C90" s="654">
        <v>1</v>
      </c>
      <c r="D90" s="654">
        <v>1</v>
      </c>
      <c r="E90" s="654">
        <v>1</v>
      </c>
      <c r="I90" s="654">
        <v>1</v>
      </c>
      <c r="J90" s="654">
        <v>1</v>
      </c>
      <c r="K90" s="654">
        <v>1</v>
      </c>
    </row>
    <row r="91" spans="1:13">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c r="A95" s="653" t="s">
        <v>418</v>
      </c>
      <c r="B95" s="653">
        <v>8516.5</v>
      </c>
      <c r="C95" s="654">
        <v>9094.5</v>
      </c>
      <c r="D95" s="654">
        <v>10550.7</v>
      </c>
      <c r="E95" s="654">
        <v>12143.3</v>
      </c>
      <c r="F95" s="654">
        <v>13633.6</v>
      </c>
      <c r="G95" s="654">
        <v>15314.9</v>
      </c>
      <c r="H95" s="654">
        <v>17048</v>
      </c>
      <c r="I95" s="654">
        <v>17861</v>
      </c>
      <c r="J95" s="654">
        <v>18215</v>
      </c>
      <c r="K95" s="654">
        <v>18619</v>
      </c>
    </row>
    <row r="96" spans="1:13">
      <c r="A96" s="653" t="s">
        <v>417</v>
      </c>
      <c r="B96" s="653">
        <v>7564.8</v>
      </c>
      <c r="C96" s="654">
        <v>8058</v>
      </c>
      <c r="D96" s="654">
        <v>9652.9</v>
      </c>
      <c r="E96" s="654">
        <v>10761.5</v>
      </c>
      <c r="F96" s="654">
        <v>12642.2</v>
      </c>
      <c r="G96" s="654">
        <v>14407.2</v>
      </c>
      <c r="H96" s="654">
        <v>15667</v>
      </c>
      <c r="I96" s="654">
        <v>16725</v>
      </c>
      <c r="J96" s="654">
        <v>17298</v>
      </c>
      <c r="K96" s="654">
        <v>17571</v>
      </c>
    </row>
    <row r="97" spans="1:11">
      <c r="A97" s="653" t="s">
        <v>413</v>
      </c>
      <c r="B97" s="653">
        <v>6719.4</v>
      </c>
      <c r="C97" s="654">
        <v>7145</v>
      </c>
      <c r="D97" s="654">
        <v>8527.1</v>
      </c>
      <c r="E97" s="654">
        <v>9739.7000000000007</v>
      </c>
      <c r="F97" s="654">
        <v>11149.9</v>
      </c>
      <c r="G97" s="654">
        <v>13245.8</v>
      </c>
      <c r="H97" s="654">
        <v>14842</v>
      </c>
      <c r="I97" s="654">
        <v>15584</v>
      </c>
      <c r="J97" s="654">
        <v>16526</v>
      </c>
      <c r="K97" s="654">
        <v>16884</v>
      </c>
    </row>
    <row r="98" spans="1:11">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c r="A100" s="653" t="s">
        <v>410</v>
      </c>
      <c r="B100" s="653">
        <v>5751.4</v>
      </c>
      <c r="C100" s="654">
        <v>6044.5</v>
      </c>
      <c r="D100" s="654">
        <v>7035.9</v>
      </c>
      <c r="E100" s="654">
        <v>7051.5</v>
      </c>
      <c r="F100" s="654">
        <v>7821.8</v>
      </c>
      <c r="G100" s="654">
        <v>9118.9</v>
      </c>
      <c r="H100" s="654">
        <v>10602</v>
      </c>
      <c r="I100" s="654">
        <v>12019</v>
      </c>
      <c r="J100" s="654">
        <v>13994</v>
      </c>
      <c r="K100" s="654">
        <v>15255</v>
      </c>
    </row>
    <row r="101" spans="1:11">
      <c r="A101" s="653" t="s">
        <v>409</v>
      </c>
      <c r="B101" s="653">
        <v>5500.4</v>
      </c>
      <c r="C101" s="654">
        <v>5692.2</v>
      </c>
      <c r="D101" s="654">
        <v>6655.4</v>
      </c>
      <c r="E101" s="654">
        <v>7253.8</v>
      </c>
      <c r="F101" s="654">
        <v>7197</v>
      </c>
      <c r="G101" s="654">
        <v>8060.9</v>
      </c>
      <c r="H101" s="654">
        <v>9324</v>
      </c>
      <c r="I101" s="654">
        <v>10702</v>
      </c>
      <c r="J101" s="654">
        <v>12170</v>
      </c>
      <c r="K101" s="654">
        <v>14218</v>
      </c>
    </row>
    <row r="102" spans="1:11">
      <c r="A102" s="653" t="s">
        <v>408</v>
      </c>
      <c r="B102" s="653">
        <v>5169</v>
      </c>
      <c r="C102" s="654">
        <v>5467.8</v>
      </c>
      <c r="D102" s="654">
        <v>6346.4</v>
      </c>
      <c r="E102" s="654">
        <v>6870.1</v>
      </c>
      <c r="F102" s="654">
        <v>7422.9</v>
      </c>
      <c r="G102" s="654">
        <v>7411.4</v>
      </c>
      <c r="H102" s="654">
        <v>8247</v>
      </c>
      <c r="I102" s="654">
        <v>9434</v>
      </c>
      <c r="J102" s="654">
        <v>10828</v>
      </c>
      <c r="K102" s="654">
        <v>12364</v>
      </c>
    </row>
    <row r="103" spans="1:11">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c r="A105" s="653" t="s">
        <v>415</v>
      </c>
      <c r="B105" s="653">
        <v>3707.8</v>
      </c>
      <c r="C105" s="654">
        <v>4079.3</v>
      </c>
      <c r="D105" s="654">
        <v>4668.7</v>
      </c>
      <c r="E105" s="654">
        <v>5354.1</v>
      </c>
      <c r="F105" s="654">
        <v>5671.4</v>
      </c>
      <c r="G105" s="654">
        <v>6094.8</v>
      </c>
      <c r="H105" s="654">
        <v>6594</v>
      </c>
      <c r="I105" s="654">
        <v>6586</v>
      </c>
      <c r="J105" s="654">
        <v>6789</v>
      </c>
      <c r="K105" s="654">
        <v>6565</v>
      </c>
    </row>
    <row r="106" spans="1:11">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c r="A115" s="653" t="s">
        <v>405</v>
      </c>
      <c r="B115" s="653">
        <v>1853.3</v>
      </c>
      <c r="C115" s="654">
        <v>4505.2</v>
      </c>
      <c r="D115" s="654">
        <v>4071.5</v>
      </c>
      <c r="E115" s="654">
        <v>3426.6</v>
      </c>
      <c r="F115" s="654">
        <v>3483.2</v>
      </c>
      <c r="G115" s="654">
        <v>3769.2</v>
      </c>
      <c r="H115" s="654">
        <v>2594</v>
      </c>
      <c r="I115" s="654">
        <v>2307</v>
      </c>
      <c r="J115" s="654">
        <v>2212</v>
      </c>
      <c r="K115" s="654">
        <v>2053</v>
      </c>
    </row>
    <row r="116" spans="1:11">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c r="A118" s="653" t="s">
        <v>402</v>
      </c>
      <c r="B118" s="653">
        <v>4.83</v>
      </c>
      <c r="C118" s="654">
        <v>4.74</v>
      </c>
      <c r="D118" s="654">
        <v>4.3099999999999996</v>
      </c>
      <c r="E118" s="654">
        <v>3.8</v>
      </c>
      <c r="F118" s="654">
        <v>3.55</v>
      </c>
      <c r="G118" s="654">
        <v>3.45</v>
      </c>
      <c r="H118" s="654">
        <v>3.48</v>
      </c>
      <c r="I118" s="654">
        <v>3.5</v>
      </c>
      <c r="J118" s="654">
        <v>3.49</v>
      </c>
      <c r="K118" s="654">
        <v>3.39</v>
      </c>
    </row>
    <row r="119" spans="1:11">
      <c r="A119" s="653" t="s">
        <v>401</v>
      </c>
      <c r="K119" s="654">
        <v>47.09</v>
      </c>
    </row>
    <row r="120" spans="1:11">
      <c r="A120" s="653" t="s">
        <v>400</v>
      </c>
      <c r="I120" s="654">
        <v>685</v>
      </c>
    </row>
    <row r="121" spans="1:11">
      <c r="A121" s="653" t="s">
        <v>399</v>
      </c>
      <c r="B121" s="653">
        <v>500</v>
      </c>
      <c r="C121" s="654">
        <v>500</v>
      </c>
      <c r="D121" s="654">
        <v>500</v>
      </c>
      <c r="E121" s="654">
        <v>500</v>
      </c>
      <c r="F121" s="654">
        <v>500</v>
      </c>
      <c r="G121" s="654">
        <v>500</v>
      </c>
      <c r="H121" s="654">
        <v>500</v>
      </c>
      <c r="I121" s="654">
        <v>500</v>
      </c>
      <c r="J121" s="654">
        <v>500</v>
      </c>
      <c r="K121" s="654">
        <v>500</v>
      </c>
    </row>
    <row r="122" spans="1:11">
      <c r="A122" s="653" t="s">
        <v>398</v>
      </c>
      <c r="I122" s="654">
        <v>2375</v>
      </c>
      <c r="J122" s="654">
        <v>3300</v>
      </c>
      <c r="K122" s="654">
        <v>3300</v>
      </c>
    </row>
    <row r="123" spans="1:11">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c r="A124" s="653" t="s">
        <v>396</v>
      </c>
      <c r="E124" s="654">
        <v>269</v>
      </c>
      <c r="F124" s="654">
        <v>570</v>
      </c>
      <c r="G124" s="654">
        <v>226</v>
      </c>
      <c r="H124" s="654">
        <v>895</v>
      </c>
      <c r="I124" s="654">
        <v>5941</v>
      </c>
      <c r="J124" s="654">
        <v>5243</v>
      </c>
      <c r="K124" s="654">
        <v>5341</v>
      </c>
    </row>
    <row r="125" spans="1:11">
      <c r="A125" s="653" t="s">
        <v>232</v>
      </c>
      <c r="E125" s="654">
        <v>563</v>
      </c>
      <c r="F125" s="654">
        <v>1099</v>
      </c>
      <c r="G125" s="654">
        <v>1726</v>
      </c>
      <c r="H125" s="654">
        <v>990</v>
      </c>
      <c r="I125" s="654">
        <v>7500</v>
      </c>
      <c r="J125" s="654">
        <v>7495</v>
      </c>
    </row>
    <row r="126" spans="1:11">
      <c r="A126" s="653" t="s">
        <v>232</v>
      </c>
      <c r="E126" s="654">
        <v>214</v>
      </c>
    </row>
    <row r="127" spans="1:11">
      <c r="A127" s="653" t="s">
        <v>395</v>
      </c>
      <c r="K127" s="654">
        <v>7381</v>
      </c>
    </row>
    <row r="128" spans="1:11">
      <c r="A128" s="653" t="s">
        <v>232</v>
      </c>
      <c r="E128" s="654">
        <v>867</v>
      </c>
      <c r="F128" s="654">
        <v>982</v>
      </c>
      <c r="G128" s="654">
        <v>262</v>
      </c>
      <c r="H128" s="654">
        <v>652</v>
      </c>
      <c r="I128" s="654">
        <v>4903</v>
      </c>
      <c r="J128" s="654">
        <v>4608</v>
      </c>
    </row>
    <row r="129" spans="1:11">
      <c r="A129" s="653" t="s">
        <v>232</v>
      </c>
      <c r="E129" s="654">
        <v>831</v>
      </c>
    </row>
    <row r="130" spans="1:11">
      <c r="A130" s="653" t="s">
        <v>394</v>
      </c>
      <c r="K130" s="654">
        <v>4438</v>
      </c>
    </row>
    <row r="131" spans="1:11">
      <c r="A131" s="653" t="s">
        <v>393</v>
      </c>
      <c r="E131" s="654">
        <v>2069</v>
      </c>
      <c r="F131" s="654">
        <v>1995</v>
      </c>
      <c r="G131" s="654">
        <v>1887</v>
      </c>
      <c r="H131" s="654">
        <v>1401</v>
      </c>
      <c r="I131" s="654">
        <v>12261</v>
      </c>
      <c r="J131" s="654">
        <v>14066</v>
      </c>
      <c r="K131" s="654">
        <v>14209</v>
      </c>
    </row>
    <row r="132" spans="1:11">
      <c r="A132" s="653" t="s">
        <v>392</v>
      </c>
      <c r="E132" s="654">
        <v>4813</v>
      </c>
      <c r="F132" s="654">
        <v>4646</v>
      </c>
      <c r="G132" s="654">
        <v>4101</v>
      </c>
      <c r="H132" s="654">
        <v>3938</v>
      </c>
      <c r="I132" s="654">
        <v>30605</v>
      </c>
      <c r="J132" s="654">
        <v>31412</v>
      </c>
      <c r="K132" s="654">
        <v>31369</v>
      </c>
    </row>
    <row r="133" spans="1:11">
      <c r="A133" s="653" t="s">
        <v>391</v>
      </c>
      <c r="K133" s="654">
        <v>850</v>
      </c>
    </row>
    <row r="134" spans="1:11">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c r="A136" s="653" t="s">
        <v>366</v>
      </c>
      <c r="G136" s="654">
        <v>2758.4</v>
      </c>
      <c r="H136" s="654">
        <v>1911</v>
      </c>
      <c r="I136" s="654">
        <v>705</v>
      </c>
      <c r="J136" s="654">
        <v>626</v>
      </c>
      <c r="K136" s="654">
        <v>758</v>
      </c>
    </row>
    <row r="137" spans="1:11">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c r="A139" s="653" t="s">
        <v>386</v>
      </c>
      <c r="B139" s="653">
        <v>1578</v>
      </c>
      <c r="C139" s="654">
        <v>1491</v>
      </c>
      <c r="D139" s="654">
        <v>2025.75</v>
      </c>
      <c r="E139" s="654">
        <v>2836.94</v>
      </c>
      <c r="F139" s="654">
        <v>3303.52</v>
      </c>
      <c r="G139" s="654">
        <v>3441.6</v>
      </c>
      <c r="H139" s="654">
        <v>3254.25</v>
      </c>
      <c r="I139" s="654">
        <v>95</v>
      </c>
      <c r="J139" s="654">
        <v>75</v>
      </c>
      <c r="K139" s="654">
        <v>52.95</v>
      </c>
    </row>
    <row r="140" spans="1:11">
      <c r="A140" s="653" t="s">
        <v>385</v>
      </c>
      <c r="B140" s="653">
        <v>605.6</v>
      </c>
    </row>
    <row r="141" spans="1:11">
      <c r="A141" s="653" t="s">
        <v>384</v>
      </c>
      <c r="B141" s="653">
        <v>830.6</v>
      </c>
    </row>
    <row r="142" spans="1:11">
      <c r="A142" s="653" t="s">
        <v>383</v>
      </c>
      <c r="B142" s="653">
        <v>14068.3</v>
      </c>
    </row>
    <row r="143" spans="1:11">
      <c r="A143" s="653" t="s">
        <v>344</v>
      </c>
      <c r="B143" s="653">
        <v>1564.7</v>
      </c>
    </row>
    <row r="144" spans="1:11">
      <c r="A144" s="653" t="s">
        <v>375</v>
      </c>
      <c r="C144" s="654">
        <v>956.8</v>
      </c>
      <c r="D144" s="654">
        <v>1756.7</v>
      </c>
      <c r="G144" s="654">
        <v>1898.5</v>
      </c>
      <c r="J144" s="654">
        <v>2478</v>
      </c>
    </row>
    <row r="145" spans="1:11">
      <c r="A145" s="653" t="s">
        <v>382</v>
      </c>
      <c r="C145" s="654">
        <v>710.4</v>
      </c>
    </row>
    <row r="146" spans="1:11">
      <c r="A146" s="653" t="s">
        <v>378</v>
      </c>
      <c r="C146" s="654">
        <v>14898.2</v>
      </c>
      <c r="D146" s="654">
        <v>17468.599999999999</v>
      </c>
    </row>
    <row r="147" spans="1:11">
      <c r="A147" s="653" t="s">
        <v>343</v>
      </c>
      <c r="C147" s="654">
        <v>1282.5</v>
      </c>
      <c r="D147" s="654">
        <v>850.7</v>
      </c>
    </row>
    <row r="148" spans="1:11">
      <c r="A148" s="653" t="s">
        <v>381</v>
      </c>
      <c r="D148" s="654">
        <v>992.2</v>
      </c>
    </row>
    <row r="149" spans="1:11">
      <c r="A149" s="653" t="s">
        <v>378</v>
      </c>
      <c r="E149" s="654">
        <v>21944.7</v>
      </c>
      <c r="F149" s="654">
        <v>27692.1</v>
      </c>
      <c r="H149" s="654">
        <v>31831</v>
      </c>
      <c r="I149" s="654">
        <v>33871</v>
      </c>
    </row>
    <row r="150" spans="1:11">
      <c r="A150" s="653" t="s">
        <v>343</v>
      </c>
      <c r="E150" s="654">
        <v>502.2</v>
      </c>
      <c r="F150" s="654">
        <v>338.3</v>
      </c>
      <c r="H150" s="654">
        <v>142</v>
      </c>
    </row>
    <row r="151" spans="1:11">
      <c r="A151" s="653" t="s">
        <v>375</v>
      </c>
      <c r="E151" s="654">
        <v>2695.9</v>
      </c>
      <c r="F151" s="654">
        <v>1307.5</v>
      </c>
      <c r="H151" s="654">
        <v>2254</v>
      </c>
    </row>
    <row r="152" spans="1:11">
      <c r="A152" s="653" t="s">
        <v>380</v>
      </c>
      <c r="E152" s="654">
        <v>1514.4</v>
      </c>
    </row>
    <row r="153" spans="1:11">
      <c r="A153" s="653" t="s">
        <v>379</v>
      </c>
      <c r="F153" s="654">
        <v>1841.3</v>
      </c>
    </row>
    <row r="154" spans="1:11">
      <c r="A154" s="653" t="s">
        <v>378</v>
      </c>
      <c r="G154" s="654">
        <v>30317.9</v>
      </c>
    </row>
    <row r="155" spans="1:11">
      <c r="A155" s="653" t="s">
        <v>343</v>
      </c>
      <c r="G155" s="654">
        <v>215.8</v>
      </c>
    </row>
    <row r="156" spans="1:11">
      <c r="A156" s="653" t="s">
        <v>377</v>
      </c>
      <c r="G156" s="654">
        <v>2212.4</v>
      </c>
    </row>
    <row r="157" spans="1:11">
      <c r="A157" s="653" t="s">
        <v>376</v>
      </c>
      <c r="H157" s="654">
        <v>1957</v>
      </c>
    </row>
    <row r="158" spans="1:11">
      <c r="A158" s="653" t="s">
        <v>372</v>
      </c>
      <c r="H158" s="654">
        <v>1516</v>
      </c>
    </row>
    <row r="159" spans="1:11">
      <c r="A159" s="653" t="s">
        <v>375</v>
      </c>
      <c r="I159" s="654">
        <v>1839</v>
      </c>
      <c r="K159" s="654">
        <v>1918</v>
      </c>
    </row>
    <row r="160" spans="1:11">
      <c r="A160" s="653" t="s">
        <v>374</v>
      </c>
      <c r="I160" s="654">
        <v>2320</v>
      </c>
    </row>
    <row r="161" spans="1:11">
      <c r="A161" s="653" t="s">
        <v>372</v>
      </c>
      <c r="I161" s="654">
        <v>2051</v>
      </c>
    </row>
    <row r="162" spans="1:11">
      <c r="A162" s="653" t="s">
        <v>361</v>
      </c>
      <c r="I162" s="654">
        <v>4750</v>
      </c>
    </row>
    <row r="163" spans="1:11">
      <c r="A163" s="653" t="s">
        <v>373</v>
      </c>
      <c r="J163" s="654">
        <v>1479</v>
      </c>
    </row>
    <row r="164" spans="1:11">
      <c r="A164" s="653" t="s">
        <v>372</v>
      </c>
      <c r="J164" s="654">
        <v>2026</v>
      </c>
      <c r="K164" s="654">
        <v>2075</v>
      </c>
    </row>
    <row r="165" spans="1:11">
      <c r="A165" s="653" t="s">
        <v>340</v>
      </c>
      <c r="J165" s="654">
        <v>18345</v>
      </c>
    </row>
    <row r="166" spans="1:11">
      <c r="A166" s="653" t="s">
        <v>371</v>
      </c>
      <c r="J166" s="654">
        <v>14410</v>
      </c>
    </row>
    <row r="167" spans="1:11">
      <c r="A167" s="653" t="s">
        <v>370</v>
      </c>
      <c r="K167" s="654">
        <v>36578</v>
      </c>
    </row>
    <row r="168" spans="1:11">
      <c r="A168" s="653" t="s">
        <v>316</v>
      </c>
      <c r="K168" s="654">
        <v>1433</v>
      </c>
    </row>
    <row r="169" spans="1:11">
      <c r="A169" s="653" t="s">
        <v>342</v>
      </c>
      <c r="B169" s="653">
        <v>10.8</v>
      </c>
    </row>
    <row r="170" spans="1:11">
      <c r="A170" s="653" t="s">
        <v>342</v>
      </c>
      <c r="B170" s="653">
        <v>337.5</v>
      </c>
    </row>
    <row r="171" spans="1:11">
      <c r="A171" s="653" t="s">
        <v>369</v>
      </c>
      <c r="B171" s="653">
        <v>5.0999999999999996</v>
      </c>
    </row>
    <row r="172" spans="1:11">
      <c r="A172" s="653" t="s">
        <v>369</v>
      </c>
      <c r="B172" s="653">
        <v>32.299999999999997</v>
      </c>
    </row>
    <row r="173" spans="1:11">
      <c r="A173" s="653" t="s">
        <v>341</v>
      </c>
      <c r="B173" s="653">
        <v>0.9</v>
      </c>
    </row>
    <row r="174" spans="1:11">
      <c r="A174" s="653" t="s">
        <v>340</v>
      </c>
      <c r="C174" s="654">
        <v>14.9</v>
      </c>
      <c r="D174" s="654">
        <v>3.9</v>
      </c>
      <c r="E174" s="654">
        <v>15.9</v>
      </c>
      <c r="F174" s="654">
        <v>21.5</v>
      </c>
      <c r="G174" s="654">
        <v>61</v>
      </c>
      <c r="H174" s="654">
        <v>42</v>
      </c>
      <c r="I174" s="654">
        <v>34</v>
      </c>
      <c r="J174" s="654">
        <v>405</v>
      </c>
      <c r="K174" s="654">
        <v>66</v>
      </c>
    </row>
    <row r="175" spans="1:11">
      <c r="A175" s="653" t="s">
        <v>340</v>
      </c>
      <c r="C175" s="654">
        <v>334</v>
      </c>
      <c r="D175" s="654">
        <v>637.6</v>
      </c>
      <c r="E175" s="654">
        <v>660.2</v>
      </c>
      <c r="F175" s="654">
        <v>570.20000000000005</v>
      </c>
      <c r="G175" s="654">
        <v>362</v>
      </c>
      <c r="H175" s="654">
        <v>341</v>
      </c>
      <c r="I175" s="654">
        <v>385</v>
      </c>
      <c r="J175" s="654">
        <v>451</v>
      </c>
      <c r="K175" s="654">
        <v>933</v>
      </c>
    </row>
    <row r="176" spans="1:11">
      <c r="A176" s="653" t="s">
        <v>368</v>
      </c>
      <c r="C176" s="654">
        <v>0.6</v>
      </c>
      <c r="D176" s="654">
        <v>8.1999999999999993</v>
      </c>
      <c r="E176" s="654">
        <v>21</v>
      </c>
      <c r="F176" s="654">
        <v>7.2</v>
      </c>
      <c r="G176" s="654">
        <v>16.7</v>
      </c>
      <c r="H176" s="654">
        <v>57</v>
      </c>
      <c r="I176" s="654">
        <v>63</v>
      </c>
      <c r="J176" s="654">
        <v>42</v>
      </c>
    </row>
    <row r="177" spans="1:11">
      <c r="A177" s="653" t="s">
        <v>368</v>
      </c>
      <c r="C177" s="654">
        <v>44.3</v>
      </c>
      <c r="D177" s="654">
        <v>100.5</v>
      </c>
      <c r="E177" s="654">
        <v>87.9</v>
      </c>
      <c r="F177" s="654">
        <v>125.8</v>
      </c>
      <c r="G177" s="654">
        <v>107.1</v>
      </c>
      <c r="H177" s="654">
        <v>39</v>
      </c>
      <c r="I177" s="654">
        <v>66</v>
      </c>
      <c r="J177" s="654">
        <v>340</v>
      </c>
    </row>
    <row r="178" spans="1:11">
      <c r="A178" s="653" t="s">
        <v>339</v>
      </c>
      <c r="C178" s="654">
        <v>1.1000000000000001</v>
      </c>
      <c r="D178" s="654">
        <v>0.1</v>
      </c>
      <c r="E178" s="654">
        <v>0.6</v>
      </c>
      <c r="F178" s="654">
        <v>0.7</v>
      </c>
      <c r="G178" s="654">
        <v>0.4</v>
      </c>
    </row>
    <row r="179" spans="1:11">
      <c r="A179" s="653" t="s">
        <v>363</v>
      </c>
      <c r="K179" s="654">
        <v>11</v>
      </c>
    </row>
    <row r="180" spans="1:11">
      <c r="A180" s="653" t="s">
        <v>363</v>
      </c>
      <c r="K180" s="654">
        <v>221</v>
      </c>
    </row>
    <row r="181" spans="1:11">
      <c r="A181" s="653" t="s">
        <v>316</v>
      </c>
      <c r="K181" s="654">
        <v>43</v>
      </c>
    </row>
    <row r="182" spans="1:11">
      <c r="A182" s="653" t="s">
        <v>316</v>
      </c>
      <c r="K182" s="654">
        <v>261</v>
      </c>
    </row>
    <row r="183" spans="1:11">
      <c r="A183" s="653" t="s">
        <v>340</v>
      </c>
      <c r="G183" s="654">
        <v>15749.5</v>
      </c>
      <c r="H183" s="654">
        <v>17613</v>
      </c>
      <c r="I183" s="654">
        <v>18559</v>
      </c>
      <c r="J183" s="654">
        <v>18345</v>
      </c>
      <c r="K183" s="654">
        <v>19587</v>
      </c>
    </row>
    <row r="184" spans="1:11">
      <c r="A184" s="653" t="s">
        <v>367</v>
      </c>
      <c r="B184" s="653">
        <v>0.3</v>
      </c>
    </row>
    <row r="185" spans="1:11">
      <c r="A185" s="653" t="s">
        <v>367</v>
      </c>
      <c r="B185" s="653">
        <v>14.9</v>
      </c>
    </row>
    <row r="186" spans="1:11">
      <c r="A186" s="653" t="s">
        <v>366</v>
      </c>
      <c r="C186" s="654">
        <v>24.9</v>
      </c>
      <c r="D186" s="654">
        <v>59.1</v>
      </c>
      <c r="E186" s="654">
        <v>6.3</v>
      </c>
      <c r="F186" s="654">
        <v>13.6</v>
      </c>
      <c r="G186" s="654">
        <v>17.2</v>
      </c>
      <c r="H186" s="654">
        <v>26</v>
      </c>
      <c r="I186" s="654">
        <v>2</v>
      </c>
      <c r="J186" s="654">
        <v>4</v>
      </c>
      <c r="K186" s="654">
        <v>10</v>
      </c>
    </row>
    <row r="187" spans="1:11">
      <c r="A187" s="653" t="s">
        <v>366</v>
      </c>
      <c r="E187" s="654">
        <v>29.6</v>
      </c>
      <c r="F187" s="654">
        <v>13.6</v>
      </c>
      <c r="G187" s="654">
        <v>5.7</v>
      </c>
      <c r="H187" s="654">
        <v>1</v>
      </c>
      <c r="I187" s="654">
        <v>36</v>
      </c>
      <c r="J187" s="654">
        <v>43</v>
      </c>
      <c r="K187" s="654">
        <v>12</v>
      </c>
    </row>
    <row r="188" spans="1:11">
      <c r="A188" s="653" t="s">
        <v>366</v>
      </c>
      <c r="G188" s="654">
        <v>-2758.4</v>
      </c>
      <c r="H188" s="654">
        <v>-1911</v>
      </c>
      <c r="I188" s="654">
        <v>-705</v>
      </c>
      <c r="J188" s="654">
        <v>-626</v>
      </c>
      <c r="K188" s="654">
        <v>-758</v>
      </c>
    </row>
    <row r="189" spans="1:11">
      <c r="A189" s="653" t="s">
        <v>366</v>
      </c>
      <c r="B189" s="653">
        <v>627.9</v>
      </c>
      <c r="C189" s="654">
        <v>684.9</v>
      </c>
      <c r="D189" s="654">
        <v>1243.2</v>
      </c>
      <c r="E189" s="654">
        <v>2065</v>
      </c>
      <c r="F189" s="654">
        <v>2804.7</v>
      </c>
      <c r="G189" s="654">
        <v>2758.4</v>
      </c>
      <c r="H189" s="654">
        <v>1911</v>
      </c>
      <c r="I189" s="654">
        <v>705</v>
      </c>
      <c r="J189" s="654">
        <v>626</v>
      </c>
      <c r="K189" s="654">
        <v>758</v>
      </c>
    </row>
    <row r="190" spans="1:11">
      <c r="A190" s="653" t="s">
        <v>365</v>
      </c>
      <c r="B190" s="653">
        <v>23.9</v>
      </c>
    </row>
    <row r="191" spans="1:11">
      <c r="A191" s="653" t="s">
        <v>365</v>
      </c>
      <c r="B191" s="653">
        <v>14.3</v>
      </c>
    </row>
    <row r="192" spans="1:11">
      <c r="A192" s="653" t="s">
        <v>364</v>
      </c>
      <c r="C192" s="654">
        <v>28.7</v>
      </c>
      <c r="D192" s="654">
        <v>42.6</v>
      </c>
      <c r="E192" s="654">
        <v>6</v>
      </c>
      <c r="F192" s="654">
        <v>11.4</v>
      </c>
      <c r="G192" s="654">
        <v>34.6</v>
      </c>
      <c r="H192" s="654">
        <v>24</v>
      </c>
      <c r="I192" s="654">
        <v>22</v>
      </c>
      <c r="J192" s="654">
        <v>143</v>
      </c>
      <c r="K192" s="654">
        <v>24</v>
      </c>
    </row>
    <row r="193" spans="1:11">
      <c r="A193" s="653" t="s">
        <v>364</v>
      </c>
      <c r="C193" s="654">
        <v>57.5</v>
      </c>
      <c r="D193" s="654">
        <v>108</v>
      </c>
      <c r="E193" s="654">
        <v>140.5</v>
      </c>
      <c r="F193" s="654">
        <v>107.3</v>
      </c>
      <c r="G193" s="654">
        <v>56.4</v>
      </c>
      <c r="H193" s="654">
        <v>42</v>
      </c>
      <c r="I193" s="654">
        <v>42</v>
      </c>
      <c r="J193" s="654">
        <v>39</v>
      </c>
      <c r="K193" s="654">
        <v>327</v>
      </c>
    </row>
    <row r="194" spans="1:11">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c r="A196" s="653" t="s">
        <v>362</v>
      </c>
      <c r="B196" s="653">
        <v>29.3</v>
      </c>
    </row>
    <row r="197" spans="1:11">
      <c r="A197" s="653" t="s">
        <v>362</v>
      </c>
      <c r="B197" s="653">
        <v>19.2</v>
      </c>
    </row>
    <row r="198" spans="1:11">
      <c r="A198" s="653" t="s">
        <v>361</v>
      </c>
      <c r="C198" s="654">
        <v>17</v>
      </c>
      <c r="D198" s="654">
        <v>23.7</v>
      </c>
      <c r="E198" s="654">
        <v>32.700000000000003</v>
      </c>
      <c r="F198" s="654">
        <v>28.6</v>
      </c>
      <c r="G198" s="654">
        <v>81.5</v>
      </c>
      <c r="H198" s="654">
        <v>21</v>
      </c>
      <c r="I198" s="654">
        <v>42</v>
      </c>
      <c r="J198" s="654">
        <v>467</v>
      </c>
    </row>
    <row r="199" spans="1:11">
      <c r="A199" s="653" t="s">
        <v>361</v>
      </c>
      <c r="C199" s="654">
        <v>35.6</v>
      </c>
      <c r="D199" s="654">
        <v>80</v>
      </c>
      <c r="E199" s="654">
        <v>66.3</v>
      </c>
      <c r="F199" s="654">
        <v>71.599999999999994</v>
      </c>
      <c r="G199" s="654">
        <v>33.799999999999997</v>
      </c>
      <c r="H199" s="654">
        <v>88</v>
      </c>
      <c r="I199" s="654">
        <v>31</v>
      </c>
      <c r="J199" s="654">
        <v>52</v>
      </c>
    </row>
    <row r="200" spans="1:11">
      <c r="A200" s="653" t="s">
        <v>360</v>
      </c>
      <c r="K200" s="654">
        <v>20</v>
      </c>
    </row>
    <row r="201" spans="1:11">
      <c r="A201" s="653" t="s">
        <v>360</v>
      </c>
      <c r="K201" s="654">
        <v>69</v>
      </c>
    </row>
    <row r="202" spans="1:11">
      <c r="A202" s="653" t="s">
        <v>359</v>
      </c>
      <c r="K202" s="654">
        <v>49</v>
      </c>
    </row>
    <row r="203" spans="1:11">
      <c r="A203" s="653" t="s">
        <v>359</v>
      </c>
      <c r="K203" s="654">
        <v>6</v>
      </c>
    </row>
    <row r="204" spans="1:11">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c r="A206" s="653" t="s">
        <v>358</v>
      </c>
      <c r="B206" s="653">
        <v>0.4</v>
      </c>
      <c r="C206" s="654">
        <v>100.4</v>
      </c>
      <c r="E206" s="654">
        <v>300.60000000000002</v>
      </c>
      <c r="F206" s="654">
        <v>0.6</v>
      </c>
      <c r="G206" s="654">
        <v>675</v>
      </c>
      <c r="H206" s="654">
        <v>685</v>
      </c>
      <c r="K206" s="654">
        <v>400</v>
      </c>
    </row>
    <row r="207" spans="1:11">
      <c r="A207" s="653" t="s">
        <v>357</v>
      </c>
      <c r="B207" s="653">
        <v>0.4</v>
      </c>
      <c r="C207" s="654">
        <v>300.60000000000002</v>
      </c>
      <c r="E207" s="654">
        <v>675.7</v>
      </c>
      <c r="F207" s="654">
        <v>685.7</v>
      </c>
      <c r="I207" s="654">
        <v>400</v>
      </c>
      <c r="K207" s="654">
        <v>275</v>
      </c>
    </row>
    <row r="208" spans="1:11">
      <c r="A208" s="653" t="s">
        <v>356</v>
      </c>
      <c r="K208" s="654">
        <v>879</v>
      </c>
    </row>
    <row r="209" spans="1:11">
      <c r="A209" s="653" t="s">
        <v>232</v>
      </c>
      <c r="B209" s="653">
        <v>-501</v>
      </c>
      <c r="C209" s="654">
        <v>-674.8</v>
      </c>
      <c r="D209" s="654">
        <v>-630.5</v>
      </c>
      <c r="E209" s="654">
        <v>-641.4</v>
      </c>
      <c r="F209" s="654">
        <v>-533.5</v>
      </c>
      <c r="G209" s="654">
        <v>-622.5</v>
      </c>
      <c r="H209" s="654">
        <v>591</v>
      </c>
      <c r="I209" s="654">
        <v>442</v>
      </c>
      <c r="J209" s="654">
        <v>1144</v>
      </c>
      <c r="K209" s="654">
        <v>2181</v>
      </c>
    </row>
    <row r="210" spans="1:11">
      <c r="A210" s="653" t="s">
        <v>355</v>
      </c>
      <c r="K210" s="654">
        <v>272</v>
      </c>
    </row>
    <row r="211" spans="1:11">
      <c r="A211" s="653" t="s">
        <v>354</v>
      </c>
      <c r="B211" s="653">
        <v>11.98</v>
      </c>
      <c r="C211" s="654">
        <v>18.22</v>
      </c>
      <c r="D211" s="654">
        <v>19.11</v>
      </c>
      <c r="E211" s="654">
        <v>9.7100000000000009</v>
      </c>
      <c r="F211" s="654">
        <v>15</v>
      </c>
      <c r="G211" s="654">
        <v>15.11</v>
      </c>
      <c r="H211" s="654">
        <v>7.65</v>
      </c>
      <c r="I211" s="654">
        <v>7.65</v>
      </c>
      <c r="J211" s="654">
        <v>6.04</v>
      </c>
      <c r="K211" s="654">
        <v>6.34</v>
      </c>
    </row>
    <row r="212" spans="1:11">
      <c r="A212" s="653" t="s">
        <v>353</v>
      </c>
      <c r="B212" s="653">
        <v>6.7</v>
      </c>
      <c r="C212" s="654">
        <v>4.7</v>
      </c>
      <c r="D212" s="654">
        <v>4.7</v>
      </c>
      <c r="E212" s="654">
        <v>2.9</v>
      </c>
      <c r="F212" s="654">
        <v>3.4</v>
      </c>
      <c r="G212" s="654">
        <v>4</v>
      </c>
      <c r="H212" s="654">
        <v>4.8</v>
      </c>
      <c r="I212" s="654">
        <v>4.4000000000000004</v>
      </c>
      <c r="J212" s="654">
        <v>2.5</v>
      </c>
      <c r="K212" s="654">
        <v>2</v>
      </c>
    </row>
    <row r="213" spans="1:11">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c r="A214" s="653" t="s">
        <v>351</v>
      </c>
      <c r="B214" s="653">
        <v>2.7</v>
      </c>
      <c r="C214" s="654">
        <v>1.9</v>
      </c>
      <c r="D214" s="654">
        <v>2</v>
      </c>
      <c r="E214" s="654">
        <v>3.1</v>
      </c>
      <c r="F214" s="654">
        <v>2.2000000000000002</v>
      </c>
      <c r="G214" s="654">
        <v>2</v>
      </c>
      <c r="H214" s="654">
        <v>2</v>
      </c>
      <c r="I214" s="654">
        <v>2.2000000000000002</v>
      </c>
      <c r="J214" s="654">
        <v>2.5</v>
      </c>
      <c r="K214" s="654">
        <v>3.4</v>
      </c>
    </row>
    <row r="215" spans="1:11">
      <c r="A215" s="653" t="s">
        <v>350</v>
      </c>
      <c r="B215" s="653">
        <v>5.5</v>
      </c>
      <c r="C215" s="654">
        <v>5.5</v>
      </c>
      <c r="D215" s="654">
        <v>5.5</v>
      </c>
      <c r="E215" s="654">
        <v>5.5</v>
      </c>
      <c r="F215" s="654">
        <v>4.2</v>
      </c>
      <c r="G215" s="654">
        <v>3.5</v>
      </c>
      <c r="H215" s="654">
        <v>3.4</v>
      </c>
      <c r="I215" s="654">
        <v>4.3</v>
      </c>
      <c r="J215" s="654">
        <v>3.9</v>
      </c>
      <c r="K215" s="654">
        <v>5.4</v>
      </c>
    </row>
    <row r="216" spans="1:11">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c r="A221" s="653" t="s">
        <v>344</v>
      </c>
      <c r="B221" s="653">
        <v>68.599999999999994</v>
      </c>
    </row>
    <row r="222" spans="1:11">
      <c r="A222" s="653" t="s">
        <v>343</v>
      </c>
      <c r="C222" s="654">
        <v>64</v>
      </c>
      <c r="D222" s="654">
        <v>55.8</v>
      </c>
      <c r="E222" s="654">
        <v>0.1</v>
      </c>
      <c r="F222" s="654">
        <v>21.1</v>
      </c>
      <c r="G222" s="654">
        <v>11.2</v>
      </c>
      <c r="H222" s="654">
        <v>7</v>
      </c>
    </row>
    <row r="223" spans="1:11">
      <c r="A223" s="653" t="s">
        <v>343</v>
      </c>
      <c r="E223" s="654">
        <v>35.299999999999997</v>
      </c>
    </row>
    <row r="224" spans="1:11">
      <c r="A224" s="653" t="s">
        <v>343</v>
      </c>
      <c r="B224" s="653">
        <v>1564.7</v>
      </c>
      <c r="C224" s="654">
        <v>1282.5</v>
      </c>
      <c r="D224" s="654">
        <v>850.7</v>
      </c>
      <c r="E224" s="654">
        <v>502.2</v>
      </c>
      <c r="F224" s="654">
        <v>338.3</v>
      </c>
      <c r="G224" s="654">
        <v>215.8</v>
      </c>
      <c r="H224" s="654">
        <v>142</v>
      </c>
    </row>
    <row r="225" spans="1:11">
      <c r="A225" s="653" t="s">
        <v>342</v>
      </c>
      <c r="B225" s="653">
        <v>8380.5</v>
      </c>
    </row>
    <row r="226" spans="1:11">
      <c r="A226" s="653" t="s">
        <v>341</v>
      </c>
      <c r="B226" s="653">
        <v>107</v>
      </c>
    </row>
    <row r="227" spans="1:11">
      <c r="A227" s="653" t="s">
        <v>340</v>
      </c>
      <c r="C227" s="654">
        <v>8372.9</v>
      </c>
      <c r="D227" s="654">
        <v>9082.9</v>
      </c>
      <c r="E227" s="654">
        <v>11154</v>
      </c>
      <c r="F227" s="654">
        <v>14071.3</v>
      </c>
    </row>
    <row r="228" spans="1:11">
      <c r="A228" s="653" t="s">
        <v>339</v>
      </c>
      <c r="C228" s="654">
        <v>46.2</v>
      </c>
      <c r="D228" s="654">
        <v>45.6</v>
      </c>
      <c r="E228" s="654">
        <v>55.6</v>
      </c>
      <c r="F228" s="654">
        <v>55.8</v>
      </c>
    </row>
    <row r="229" spans="1:11">
      <c r="A229" s="653" t="s">
        <v>339</v>
      </c>
      <c r="F229" s="654">
        <v>0.1</v>
      </c>
    </row>
    <row r="230" spans="1:11">
      <c r="A230" s="653" t="s">
        <v>339</v>
      </c>
      <c r="G230" s="654">
        <v>40.1</v>
      </c>
    </row>
    <row r="231" spans="1:11">
      <c r="A231" s="653" t="s">
        <v>337</v>
      </c>
      <c r="B231" s="653">
        <v>75.2</v>
      </c>
      <c r="C231" s="654">
        <v>82.3</v>
      </c>
      <c r="E231" s="654">
        <v>105.3</v>
      </c>
    </row>
    <row r="232" spans="1:11">
      <c r="A232" s="653" t="s">
        <v>338</v>
      </c>
      <c r="B232" s="653">
        <v>14.6</v>
      </c>
      <c r="C232" s="654">
        <v>15.5</v>
      </c>
      <c r="E232" s="654">
        <v>19.399999999999999</v>
      </c>
    </row>
    <row r="233" spans="1:11">
      <c r="A233" s="653" t="s">
        <v>338</v>
      </c>
      <c r="D233" s="654">
        <v>17</v>
      </c>
    </row>
    <row r="234" spans="1:11">
      <c r="A234" s="653" t="s">
        <v>337</v>
      </c>
      <c r="D234" s="654">
        <v>94.6</v>
      </c>
    </row>
    <row r="235" spans="1:11">
      <c r="A235" s="653" t="s">
        <v>336</v>
      </c>
      <c r="F235" s="654">
        <v>113.7</v>
      </c>
      <c r="G235" s="654">
        <v>100.7</v>
      </c>
      <c r="H235" s="654">
        <v>98</v>
      </c>
      <c r="I235" s="654">
        <v>93</v>
      </c>
      <c r="K235" s="654">
        <v>88</v>
      </c>
    </row>
    <row r="236" spans="1:11">
      <c r="A236" s="653" t="s">
        <v>335</v>
      </c>
      <c r="J236" s="654">
        <v>92</v>
      </c>
    </row>
    <row r="237" spans="1:11">
      <c r="A237" s="653" t="s">
        <v>334</v>
      </c>
      <c r="B237" s="653">
        <v>100.4</v>
      </c>
      <c r="C237" s="654">
        <v>0.4</v>
      </c>
      <c r="E237" s="654">
        <v>0.6</v>
      </c>
      <c r="F237" s="654">
        <v>675.7</v>
      </c>
      <c r="G237" s="654">
        <v>685</v>
      </c>
      <c r="J237" s="654">
        <v>400</v>
      </c>
    </row>
    <row r="238" spans="1:11">
      <c r="A238" s="653" t="s">
        <v>333</v>
      </c>
      <c r="B238" s="653">
        <v>87.5</v>
      </c>
      <c r="C238" s="654">
        <v>91.3</v>
      </c>
      <c r="D238" s="654">
        <v>97.4</v>
      </c>
      <c r="E238" s="654">
        <v>96.4</v>
      </c>
      <c r="F238" s="654">
        <v>93.8</v>
      </c>
      <c r="G238" s="654">
        <v>89.2</v>
      </c>
      <c r="H238" s="654">
        <v>87</v>
      </c>
      <c r="I238" s="654">
        <v>89</v>
      </c>
      <c r="J238" s="654">
        <v>78</v>
      </c>
      <c r="K238" s="654">
        <v>72</v>
      </c>
    </row>
    <row r="239" spans="1:11">
      <c r="A239" s="653" t="s">
        <v>332</v>
      </c>
      <c r="B239" s="653">
        <v>300.60000000000002</v>
      </c>
      <c r="C239" s="654">
        <v>0.6</v>
      </c>
      <c r="E239" s="654">
        <v>685.7</v>
      </c>
      <c r="F239" s="654">
        <v>0.8</v>
      </c>
      <c r="H239" s="654">
        <v>400</v>
      </c>
      <c r="J239" s="654">
        <v>275</v>
      </c>
    </row>
    <row r="240" spans="1:11">
      <c r="A240" s="653" t="s">
        <v>331</v>
      </c>
      <c r="B240" s="653">
        <v>78.599999999999994</v>
      </c>
      <c r="C240" s="654">
        <v>82.1</v>
      </c>
      <c r="D240" s="654">
        <v>89.4</v>
      </c>
      <c r="E240" s="654">
        <v>88.9</v>
      </c>
      <c r="F240" s="654">
        <v>87.9</v>
      </c>
      <c r="G240" s="654">
        <v>88.5</v>
      </c>
      <c r="H240" s="654">
        <v>80</v>
      </c>
      <c r="I240" s="654">
        <v>80</v>
      </c>
      <c r="J240" s="654">
        <v>64</v>
      </c>
      <c r="K240" s="654">
        <v>66</v>
      </c>
    </row>
    <row r="241" spans="1:11">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c r="A242" s="653" t="s">
        <v>329</v>
      </c>
      <c r="B242" s="653">
        <v>60.8</v>
      </c>
      <c r="C242" s="654">
        <v>65</v>
      </c>
      <c r="D242" s="654">
        <v>69</v>
      </c>
      <c r="E242" s="654">
        <v>77</v>
      </c>
      <c r="F242" s="654">
        <v>78.3</v>
      </c>
      <c r="G242" s="654">
        <v>70.099999999999994</v>
      </c>
      <c r="H242" s="654">
        <v>59</v>
      </c>
      <c r="I242" s="654">
        <v>60</v>
      </c>
      <c r="J242" s="654">
        <v>51</v>
      </c>
      <c r="K242" s="654">
        <v>50</v>
      </c>
    </row>
    <row r="243" spans="1:11">
      <c r="A243" s="653" t="s">
        <v>328</v>
      </c>
      <c r="B243" s="653">
        <v>53.2</v>
      </c>
      <c r="C243" s="654">
        <v>58.6</v>
      </c>
      <c r="D243" s="654">
        <v>66.2</v>
      </c>
      <c r="E243" s="654">
        <v>67.2</v>
      </c>
      <c r="F243" s="654">
        <v>68.900000000000006</v>
      </c>
      <c r="G243" s="654">
        <v>58.1</v>
      </c>
      <c r="H243" s="654">
        <v>57</v>
      </c>
      <c r="I243" s="654">
        <v>54</v>
      </c>
      <c r="J243" s="654">
        <v>48</v>
      </c>
      <c r="K243" s="654">
        <v>41</v>
      </c>
    </row>
    <row r="244" spans="1:11">
      <c r="A244" s="653" t="s">
        <v>327</v>
      </c>
      <c r="B244" s="653">
        <v>281.2</v>
      </c>
      <c r="C244" s="654">
        <v>349.8</v>
      </c>
      <c r="D244" s="654">
        <v>338</v>
      </c>
      <c r="E244" s="654">
        <v>332.8</v>
      </c>
      <c r="F244" s="654">
        <v>297.3</v>
      </c>
      <c r="G244" s="654">
        <v>253.1</v>
      </c>
      <c r="H244" s="654">
        <v>219</v>
      </c>
      <c r="I244" s="654">
        <v>181</v>
      </c>
      <c r="J244" s="654">
        <v>133</v>
      </c>
      <c r="K244" s="654">
        <v>110</v>
      </c>
    </row>
    <row r="245" spans="1:11">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c r="A246" s="653" t="s">
        <v>325</v>
      </c>
      <c r="B246" s="653">
        <v>10.3</v>
      </c>
      <c r="C246" s="654">
        <v>7.9</v>
      </c>
      <c r="E246" s="654">
        <v>0.4</v>
      </c>
      <c r="F246" s="654">
        <v>300.60000000000002</v>
      </c>
      <c r="H246" s="654">
        <v>675</v>
      </c>
      <c r="I246" s="654">
        <v>685</v>
      </c>
    </row>
    <row r="247" spans="1:11">
      <c r="A247" s="653" t="s">
        <v>324</v>
      </c>
      <c r="B247" s="653">
        <v>745.8</v>
      </c>
      <c r="C247" s="654">
        <v>1387.1</v>
      </c>
      <c r="D247" s="654">
        <v>1999.9</v>
      </c>
      <c r="E247" s="654">
        <v>3096.3</v>
      </c>
      <c r="F247" s="654">
        <v>3113</v>
      </c>
      <c r="H247" s="654">
        <v>2504</v>
      </c>
      <c r="I247" s="654">
        <v>3427</v>
      </c>
      <c r="J247" s="654">
        <v>3493</v>
      </c>
      <c r="K247" s="654">
        <v>4102</v>
      </c>
    </row>
    <row r="248" spans="1:11">
      <c r="A248" s="653" t="s">
        <v>323</v>
      </c>
      <c r="J248" s="654">
        <v>32481</v>
      </c>
      <c r="K248" s="654">
        <v>36427</v>
      </c>
    </row>
    <row r="249" spans="1:11">
      <c r="A249" s="653" t="s">
        <v>318</v>
      </c>
      <c r="J249" s="654">
        <v>32481</v>
      </c>
      <c r="K249" s="654">
        <v>36427</v>
      </c>
    </row>
    <row r="250" spans="1:11">
      <c r="A250" s="653" t="s">
        <v>322</v>
      </c>
      <c r="J250" s="654">
        <v>274</v>
      </c>
      <c r="K250" s="654">
        <v>151</v>
      </c>
    </row>
    <row r="251" spans="1:11">
      <c r="A251" s="653" t="s">
        <v>322</v>
      </c>
      <c r="J251" s="654">
        <v>204</v>
      </c>
      <c r="K251" s="654">
        <v>226</v>
      </c>
    </row>
    <row r="252" spans="1:11">
      <c r="A252" s="653" t="s">
        <v>321</v>
      </c>
      <c r="J252" s="654">
        <v>274</v>
      </c>
    </row>
    <row r="253" spans="1:11">
      <c r="A253" s="653" t="s">
        <v>321</v>
      </c>
      <c r="J253" s="654">
        <v>204</v>
      </c>
    </row>
    <row r="254" spans="1:11">
      <c r="A254" s="653" t="s">
        <v>318</v>
      </c>
      <c r="K254" s="654">
        <v>151</v>
      </c>
    </row>
    <row r="255" spans="1:11">
      <c r="A255" s="653" t="s">
        <v>316</v>
      </c>
      <c r="K255" s="654">
        <v>226</v>
      </c>
    </row>
    <row r="256" spans="1:11">
      <c r="A256" s="653" t="s">
        <v>320</v>
      </c>
      <c r="J256" s="654">
        <v>32755</v>
      </c>
      <c r="K256" s="654">
        <v>36578</v>
      </c>
    </row>
    <row r="257" spans="1:11">
      <c r="A257" s="653" t="s">
        <v>320</v>
      </c>
      <c r="J257" s="654">
        <v>1479</v>
      </c>
      <c r="K257" s="654">
        <v>1433</v>
      </c>
    </row>
    <row r="258" spans="1:11">
      <c r="A258" s="653" t="s">
        <v>319</v>
      </c>
      <c r="J258" s="654">
        <v>1479</v>
      </c>
    </row>
    <row r="259" spans="1:11">
      <c r="A259" s="653" t="s">
        <v>319</v>
      </c>
      <c r="J259" s="654">
        <v>32755</v>
      </c>
    </row>
    <row r="260" spans="1:11">
      <c r="A260" s="653" t="s">
        <v>318</v>
      </c>
      <c r="K260" s="654">
        <v>36578</v>
      </c>
    </row>
    <row r="261" spans="1:11">
      <c r="A261" s="653" t="s">
        <v>316</v>
      </c>
      <c r="K261" s="654">
        <v>1433</v>
      </c>
    </row>
    <row r="262" spans="1:11">
      <c r="A262" s="653" t="s">
        <v>317</v>
      </c>
      <c r="J262" s="654">
        <v>1275</v>
      </c>
      <c r="K262" s="654">
        <v>1207</v>
      </c>
    </row>
    <row r="263" spans="1:11">
      <c r="A263" s="653" t="s">
        <v>316</v>
      </c>
      <c r="J263" s="654">
        <v>1275</v>
      </c>
      <c r="K263" s="654">
        <v>1207</v>
      </c>
    </row>
    <row r="264" spans="1:11">
      <c r="A264" s="653" t="s">
        <v>315</v>
      </c>
      <c r="I264" s="654">
        <v>-41733268</v>
      </c>
      <c r="J264" s="654">
        <v>22310886</v>
      </c>
      <c r="K264" s="654">
        <v>22623775</v>
      </c>
    </row>
    <row r="265" spans="1:11">
      <c r="A265" s="653" t="s">
        <v>315</v>
      </c>
      <c r="J265" s="654">
        <v>-4017884</v>
      </c>
    </row>
    <row r="266" spans="1:11">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c r="H271" s="654">
        <v>2807</v>
      </c>
      <c r="I271" s="654">
        <v>1804</v>
      </c>
      <c r="J271" s="654">
        <v>2183</v>
      </c>
      <c r="K271" s="654">
        <v>1710</v>
      </c>
    </row>
    <row r="273" spans="9:12" s="653" customFormat="1">
      <c r="I273" s="655"/>
      <c r="J273" s="655"/>
      <c r="K273" s="655"/>
      <c r="L273" s="655"/>
    </row>
    <row r="274" spans="9:12" s="653" customFormat="1">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Z35"/>
  <sheetViews>
    <sheetView showGridLines="0" topLeftCell="A3" workbookViewId="0">
      <selection activeCell="M15" sqref="M15"/>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"Projected Cash Flow Statement for "&amp;Name</f>
        <v>Projected Cash Flow Statement for Chubb Corporation</v>
      </c>
    </row>
    <row r="2" spans="1:26">
      <c r="A2" s="89"/>
      <c r="B2" s="2" t="str">
        <f>Subheader</f>
        <v>Dollars in millions, except per share</v>
      </c>
      <c r="C2" s="3"/>
      <c r="D2" s="3"/>
      <c r="E2" s="3"/>
      <c r="F2" s="3"/>
      <c r="G2" s="3"/>
      <c r="H2" s="3"/>
      <c r="I2" s="3"/>
      <c r="J2" s="3"/>
      <c r="K2" s="3"/>
      <c r="L2" s="3"/>
      <c r="M2" s="3"/>
      <c r="N2" s="3"/>
      <c r="O2" s="3"/>
      <c r="P2" s="3"/>
    </row>
    <row r="3" spans="1:26">
      <c r="A3" s="89"/>
    </row>
    <row r="4" spans="1:26">
      <c r="A4" s="89"/>
      <c r="I4" s="21"/>
      <c r="J4" s="21"/>
      <c r="K4" s="21"/>
      <c r="L4" s="20" t="str">
        <f>IS!L$4</f>
        <v>Projected Year Ending December 31,</v>
      </c>
      <c r="M4" s="20"/>
      <c r="N4" s="20"/>
      <c r="O4" s="20"/>
      <c r="P4" s="20"/>
    </row>
    <row r="5" spans="1:26">
      <c r="A5" s="89"/>
      <c r="I5" s="11"/>
      <c r="J5" s="12"/>
      <c r="K5" s="12"/>
      <c r="L5" s="114">
        <f>IS!L$5</f>
        <v>2011</v>
      </c>
      <c r="M5" s="114">
        <f>IS!M$5</f>
        <v>2012</v>
      </c>
      <c r="N5" s="114">
        <f>IS!N$5</f>
        <v>2013</v>
      </c>
      <c r="O5" s="114">
        <f>IS!O$5</f>
        <v>2014</v>
      </c>
      <c r="P5" s="114">
        <f>IS!P$5</f>
        <v>2015</v>
      </c>
    </row>
    <row r="6" spans="1:26">
      <c r="A6" s="89"/>
      <c r="B6" s="4" t="s">
        <v>66</v>
      </c>
    </row>
    <row r="7" spans="1:26">
      <c r="A7" s="89" t="s">
        <v>118</v>
      </c>
      <c r="C7" t="s">
        <v>195</v>
      </c>
      <c r="L7" s="28">
        <f>IS!L25</f>
        <v>1608.6240000000012</v>
      </c>
      <c r="M7" s="28">
        <f>IS!M25</f>
        <v>1705.7232000000004</v>
      </c>
      <c r="N7" s="28">
        <f>IS!N25</f>
        <v>1778.9048640000001</v>
      </c>
      <c r="O7" s="28">
        <f>IS!O25</f>
        <v>1820.502161280001</v>
      </c>
      <c r="P7" s="28">
        <f>IS!P25</f>
        <v>1862.9314045056005</v>
      </c>
    </row>
    <row r="8" spans="1:26" s="64" customFormat="1">
      <c r="A8" s="89"/>
      <c r="C8" s="103" t="s">
        <v>151</v>
      </c>
      <c r="I8"/>
      <c r="J8"/>
      <c r="K8"/>
      <c r="L8" s="68">
        <f>equity!L10</f>
        <v>0</v>
      </c>
      <c r="M8" s="68">
        <f>equity!M10</f>
        <v>0</v>
      </c>
      <c r="N8" s="68">
        <f>equity!N10</f>
        <v>0</v>
      </c>
      <c r="O8" s="68">
        <f>equity!O10</f>
        <v>0</v>
      </c>
      <c r="P8" s="68">
        <f>equity!P10</f>
        <v>0</v>
      </c>
    </row>
    <row r="9" spans="1:26" s="6" customFormat="1">
      <c r="A9" s="89"/>
      <c r="C9" s="6" t="s">
        <v>199</v>
      </c>
      <c r="I9"/>
      <c r="J9"/>
      <c r="K9"/>
      <c r="L9" s="29">
        <f>Investments!L11</f>
        <v>0</v>
      </c>
      <c r="M9" s="29">
        <f>Investments!M11</f>
        <v>0</v>
      </c>
      <c r="N9" s="29">
        <f>Investments!N11</f>
        <v>0</v>
      </c>
      <c r="O9" s="29">
        <f>Investments!O11</f>
        <v>0</v>
      </c>
      <c r="P9" s="29">
        <f>Investments!P11</f>
        <v>0</v>
      </c>
    </row>
    <row r="10" spans="1:26" s="6" customFormat="1">
      <c r="A10" s="89"/>
      <c r="C10" s="27" t="s">
        <v>133</v>
      </c>
      <c r="I10"/>
      <c r="J10"/>
      <c r="K10"/>
      <c r="L10" s="29">
        <f>amort!L11</f>
        <v>0</v>
      </c>
      <c r="M10" s="29">
        <f>amort!M11</f>
        <v>0</v>
      </c>
      <c r="N10" s="29">
        <f>amort!N11</f>
        <v>0</v>
      </c>
      <c r="O10" s="29">
        <f>amort!O11</f>
        <v>0</v>
      </c>
      <c r="P10" s="29">
        <f>amort!P11</f>
        <v>0</v>
      </c>
    </row>
    <row r="11" spans="1:26" s="6" customFormat="1">
      <c r="A11" s="89"/>
      <c r="C11" s="6" t="s">
        <v>260</v>
      </c>
      <c r="I11"/>
      <c r="J11"/>
      <c r="K11"/>
      <c r="L11" s="29">
        <f>other!L18</f>
        <v>0</v>
      </c>
      <c r="M11" s="29">
        <f>other!M18</f>
        <v>0</v>
      </c>
      <c r="N11" s="29">
        <f>other!N18</f>
        <v>0</v>
      </c>
      <c r="O11" s="29">
        <f>other!O18</f>
        <v>0</v>
      </c>
      <c r="P11" s="29">
        <f>other!P18</f>
        <v>0</v>
      </c>
    </row>
    <row r="12" spans="1:26">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c r="A13" s="89"/>
      <c r="L13" s="18"/>
      <c r="M13" s="18"/>
      <c r="N13" s="18"/>
      <c r="O13" s="18"/>
      <c r="P13" s="18"/>
    </row>
    <row r="14" spans="1:26">
      <c r="A14" s="89"/>
      <c r="B14" s="4" t="s">
        <v>67</v>
      </c>
      <c r="L14" s="18"/>
      <c r="M14" s="18"/>
      <c r="N14" s="18"/>
      <c r="O14" s="18"/>
      <c r="P14" s="18"/>
    </row>
    <row r="15" spans="1:26">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c r="A16" s="89"/>
      <c r="C16" s="19" t="s">
        <v>68</v>
      </c>
      <c r="K16" s="33"/>
      <c r="L16" s="68">
        <f>-amort!L8</f>
        <v>0</v>
      </c>
      <c r="M16" s="68">
        <f>-amort!M8</f>
        <v>0</v>
      </c>
      <c r="N16" s="68">
        <f>-amort!N8</f>
        <v>0</v>
      </c>
      <c r="O16" s="68">
        <f>-amort!O8</f>
        <v>0</v>
      </c>
      <c r="P16" s="68">
        <f>-amort!P8</f>
        <v>0</v>
      </c>
    </row>
    <row r="17" spans="1:16">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c r="A18" s="89"/>
      <c r="L18" s="27"/>
      <c r="M18" s="27"/>
      <c r="N18" s="27"/>
      <c r="O18" s="27"/>
      <c r="P18" s="27"/>
    </row>
    <row r="19" spans="1:16" s="25" customFormat="1">
      <c r="A19" s="482"/>
      <c r="B19" s="25" t="s">
        <v>202</v>
      </c>
      <c r="L19" s="501">
        <f>L17+L12</f>
        <v>2379.819246907196</v>
      </c>
      <c r="M19" s="501">
        <f>M17+M12</f>
        <v>1162.165587268224</v>
      </c>
      <c r="N19" s="501">
        <f>N17+N12</f>
        <v>2437.1142276904175</v>
      </c>
      <c r="O19" s="501">
        <f>O17+O12</f>
        <v>2496.089152244218</v>
      </c>
      <c r="P19" s="501">
        <f>P17+P12</f>
        <v>2556.2435752890951</v>
      </c>
    </row>
    <row r="20" spans="1:16">
      <c r="A20" s="89"/>
      <c r="L20" s="373"/>
      <c r="M20" s="373"/>
      <c r="N20" s="373"/>
      <c r="O20" s="373"/>
      <c r="P20" s="373"/>
    </row>
    <row r="21" spans="1:16">
      <c r="A21" s="89"/>
      <c r="B21" s="4" t="s">
        <v>69</v>
      </c>
      <c r="L21" s="373"/>
      <c r="M21" s="373"/>
      <c r="N21" s="373"/>
      <c r="O21" s="373"/>
      <c r="P21" s="373"/>
    </row>
    <row r="22" spans="1:16">
      <c r="A22" s="89"/>
      <c r="C22" t="s">
        <v>64</v>
      </c>
      <c r="L22" s="29">
        <f>debt_interest!L20</f>
        <v>0</v>
      </c>
      <c r="M22" s="29">
        <f>debt_interest!M20</f>
        <v>0</v>
      </c>
      <c r="N22" s="29">
        <f>debt_interest!N20</f>
        <v>0</v>
      </c>
      <c r="O22" s="29">
        <f>debt_interest!O20</f>
        <v>0</v>
      </c>
      <c r="P22" s="29">
        <f>debt_interest!P20</f>
        <v>0</v>
      </c>
    </row>
    <row r="23" spans="1:16" s="6" customFormat="1">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c r="A25" s="89"/>
      <c r="C25" s="6" t="s">
        <v>176</v>
      </c>
      <c r="L25" s="29">
        <f>-equity!L21</f>
        <v>-1481.9282797839078</v>
      </c>
      <c r="M25" s="29">
        <f>-equity!M21</f>
        <v>-891.66556437560519</v>
      </c>
      <c r="N25" s="29">
        <f>-equity!N21</f>
        <v>0</v>
      </c>
      <c r="O25" s="29">
        <f>-equity!O21</f>
        <v>0</v>
      </c>
      <c r="P25" s="29">
        <f>-equity!P21</f>
        <v>0</v>
      </c>
    </row>
    <row r="26" spans="1:16" s="6" customFormat="1">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c r="A27" s="89"/>
      <c r="C27" s="6" t="s">
        <v>152</v>
      </c>
      <c r="L27" s="29">
        <f>equity!L26</f>
        <v>0</v>
      </c>
      <c r="M27" s="29">
        <f>equity!M26</f>
        <v>0</v>
      </c>
      <c r="N27" s="29">
        <f>equity!N26</f>
        <v>0</v>
      </c>
      <c r="O27" s="29">
        <f>equity!O26</f>
        <v>0</v>
      </c>
      <c r="P27" s="29">
        <f>equity!P26</f>
        <v>0</v>
      </c>
    </row>
    <row r="28" spans="1:16">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c r="A29" s="89"/>
      <c r="L29" s="373"/>
      <c r="M29" s="373"/>
      <c r="N29" s="373"/>
      <c r="O29" s="373"/>
      <c r="P29" s="373"/>
    </row>
    <row r="30" spans="1:16">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c r="A31" s="89"/>
      <c r="C31" t="s">
        <v>153</v>
      </c>
      <c r="L31" s="29">
        <f>BS!K8</f>
        <v>77</v>
      </c>
      <c r="M31" s="29">
        <f>L32</f>
        <v>92.303767123287798</v>
      </c>
      <c r="N31" s="29">
        <f t="shared" ref="N31:P31" si="1">M32</f>
        <v>-148.91316998409343</v>
      </c>
      <c r="O31" s="29">
        <f t="shared" si="1"/>
        <v>1479.5295985063242</v>
      </c>
      <c r="P31" s="29">
        <f t="shared" si="1"/>
        <v>3429.4681023665416</v>
      </c>
    </row>
    <row r="32" spans="1:16">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c r="A33" s="89"/>
      <c r="L33" s="372"/>
      <c r="M33" s="372"/>
      <c r="N33" s="372"/>
      <c r="O33" s="372"/>
      <c r="P33" s="372"/>
    </row>
    <row r="34" spans="1:16">
      <c r="A34" s="89"/>
      <c r="L34" s="376"/>
      <c r="M34" s="376"/>
      <c r="N34" s="376"/>
      <c r="O34" s="10"/>
      <c r="P34" s="10"/>
    </row>
    <row r="35" spans="1:16">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S37"/>
  <sheetViews>
    <sheetView showGridLines="0" workbookViewId="0">
      <selection activeCell="T37" sqref="T37"/>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 t="str">
        <f>"Working Capital Schedule"</f>
        <v>Working Capital Schedule</v>
      </c>
    </row>
    <row r="2" spans="1:18">
      <c r="A2" s="89"/>
      <c r="B2" s="2" t="str">
        <f>Subheader</f>
        <v>Dollars in millions, except per share</v>
      </c>
      <c r="C2" s="3"/>
      <c r="D2" s="3"/>
      <c r="E2" s="3"/>
      <c r="F2" s="3"/>
      <c r="G2" s="3"/>
      <c r="H2" s="3"/>
      <c r="I2" s="3"/>
      <c r="J2" s="3"/>
      <c r="K2" s="3"/>
      <c r="L2" s="3"/>
      <c r="M2" s="3"/>
      <c r="N2" s="3"/>
      <c r="O2" s="3"/>
      <c r="P2" s="3"/>
    </row>
    <row r="3" spans="1:18">
      <c r="A3" s="89"/>
      <c r="B3" s="542"/>
      <c r="R3" s="50"/>
    </row>
    <row r="4" spans="1:18">
      <c r="A4" s="89"/>
      <c r="I4" s="20" t="str">
        <f>IS!I$4</f>
        <v>Historical Year Ending December 31,</v>
      </c>
      <c r="J4" s="20"/>
      <c r="K4" s="20"/>
      <c r="L4" s="20" t="str">
        <f>IS!L$4</f>
        <v>Projected Year Ending December 31,</v>
      </c>
      <c r="M4" s="20"/>
      <c r="N4" s="20"/>
      <c r="O4" s="20"/>
      <c r="P4" s="20"/>
      <c r="R4" s="50"/>
    </row>
    <row r="5" spans="1:18">
      <c r="A5" s="89"/>
      <c r="I5" s="114">
        <f>IS!I$5</f>
        <v>2008</v>
      </c>
      <c r="J5" s="114">
        <f>IS!J$5</f>
        <v>2009</v>
      </c>
      <c r="K5" s="152">
        <f>IS!K$5</f>
        <v>2010</v>
      </c>
      <c r="L5" s="114">
        <f>IS!L$5</f>
        <v>2011</v>
      </c>
      <c r="M5" s="114">
        <f>IS!M$5</f>
        <v>2012</v>
      </c>
      <c r="N5" s="114">
        <f>IS!N$5</f>
        <v>2013</v>
      </c>
      <c r="O5" s="114">
        <f>IS!O$5</f>
        <v>2014</v>
      </c>
      <c r="P5" s="114">
        <f>IS!P$5</f>
        <v>2015</v>
      </c>
      <c r="R5" s="50"/>
    </row>
    <row r="6" spans="1:18">
      <c r="A6" s="89"/>
      <c r="K6" s="24"/>
      <c r="R6" s="50"/>
    </row>
    <row r="7" spans="1:18" s="5" customFormat="1">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c r="A9" s="89"/>
      <c r="K9" s="24"/>
      <c r="R9" s="50"/>
    </row>
    <row r="10" spans="1:18">
      <c r="A10" s="89"/>
      <c r="B10" s="4" t="s">
        <v>188</v>
      </c>
      <c r="K10" s="24"/>
      <c r="R10" s="50"/>
    </row>
    <row r="11" spans="1:18" s="5" customFormat="1">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c r="A15" s="89"/>
      <c r="K15" s="24"/>
      <c r="R15" s="50"/>
    </row>
    <row r="16" spans="1:18">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c r="A20" s="89"/>
      <c r="K20" s="24"/>
      <c r="R20" s="50"/>
    </row>
    <row r="21" spans="1:19">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c r="A22" s="89"/>
      <c r="K22" s="24"/>
      <c r="L22" s="13"/>
      <c r="M22" s="13"/>
      <c r="N22" s="13"/>
      <c r="O22" s="13"/>
      <c r="P22" s="13"/>
      <c r="R22" s="50"/>
    </row>
    <row r="23" spans="1:19" s="7" customFormat="1">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c r="A24" s="89"/>
      <c r="K24" s="24"/>
      <c r="R24" s="50"/>
    </row>
    <row r="25" spans="1:19">
      <c r="A25" s="89"/>
      <c r="B25" s="4" t="s">
        <v>106</v>
      </c>
      <c r="K25" s="24"/>
      <c r="R25" s="50"/>
    </row>
    <row r="26" spans="1:19">
      <c r="A26" s="89" t="s">
        <v>118</v>
      </c>
      <c r="B26" s="4"/>
      <c r="C26" s="33" t="s">
        <v>4</v>
      </c>
      <c r="D26" s="33"/>
      <c r="E26" s="33"/>
      <c r="F26" s="33"/>
      <c r="G26" s="380">
        <v>365</v>
      </c>
      <c r="H26" s="86" t="s">
        <v>5</v>
      </c>
      <c r="K26" s="24"/>
      <c r="R26" s="50"/>
    </row>
    <row r="27" spans="1:19">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c r="A30" s="89"/>
      <c r="I30" s="33"/>
      <c r="K30" s="24"/>
      <c r="M30" s="6"/>
      <c r="N30" s="6"/>
      <c r="O30" s="6"/>
      <c r="P30" s="6"/>
      <c r="R30" s="50"/>
      <c r="S30" s="50"/>
    </row>
    <row r="31" spans="1:19">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c r="A34" s="89"/>
      <c r="C34" s="641"/>
      <c r="K34" s="207"/>
      <c r="R34" s="50"/>
    </row>
    <row r="35" spans="1:18">
      <c r="A35" s="89"/>
      <c r="K35" s="207"/>
      <c r="R35" s="50"/>
    </row>
    <row r="36" spans="1:18" collapsed="1">
      <c r="A36" s="89" t="s">
        <v>118</v>
      </c>
      <c r="B36" s="89" t="s">
        <v>131</v>
      </c>
      <c r="C36" s="13"/>
      <c r="D36" s="13"/>
      <c r="E36" s="13"/>
      <c r="F36" s="13"/>
      <c r="G36" s="13"/>
      <c r="H36" s="13"/>
      <c r="R36" s="50"/>
    </row>
    <row r="37" spans="1:18">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A1:T27"/>
  <sheetViews>
    <sheetView showGridLines="0" workbookViewId="0">
      <selection activeCell="L8" sqref="L8"/>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0" ht="18.75" thickBot="1">
      <c r="A1" s="89"/>
      <c r="B1" s="1" t="str">
        <f>"Investment Schedule for "&amp;Name</f>
        <v>Investment Schedule for Chubb Corporation</v>
      </c>
    </row>
    <row r="2" spans="1:20">
      <c r="A2" s="89"/>
      <c r="B2" s="2" t="str">
        <f>Subheader</f>
        <v>Dollars in millions, except per share</v>
      </c>
      <c r="C2" s="3"/>
      <c r="D2" s="3"/>
      <c r="E2" s="3"/>
      <c r="F2" s="3"/>
      <c r="G2" s="3"/>
      <c r="H2" s="3"/>
      <c r="I2" s="3"/>
      <c r="J2" s="3"/>
      <c r="K2" s="3"/>
      <c r="L2" s="3"/>
      <c r="M2" s="3"/>
      <c r="N2" s="3"/>
      <c r="O2" s="3"/>
      <c r="P2" s="3"/>
    </row>
    <row r="3" spans="1:20">
      <c r="A3" s="89"/>
      <c r="B3" s="542"/>
    </row>
    <row r="4" spans="1:20">
      <c r="A4" s="89"/>
      <c r="I4" s="20" t="str">
        <f>IS!I$4</f>
        <v>Historical Year Ending December 31,</v>
      </c>
      <c r="J4" s="20"/>
      <c r="K4" s="20"/>
      <c r="L4" s="20" t="str">
        <f>IS!L$4</f>
        <v>Projected Year Ending December 31,</v>
      </c>
      <c r="M4" s="20"/>
      <c r="N4" s="20"/>
      <c r="O4" s="20"/>
      <c r="P4" s="20"/>
    </row>
    <row r="5" spans="1:20">
      <c r="A5" s="89"/>
      <c r="I5" s="114">
        <f>IS!I$5</f>
        <v>2008</v>
      </c>
      <c r="J5" s="114">
        <f>IS!J$5</f>
        <v>2009</v>
      </c>
      <c r="K5" s="152">
        <f>IS!K$5</f>
        <v>2010</v>
      </c>
      <c r="L5" s="114">
        <f>IS!L$5</f>
        <v>2011</v>
      </c>
      <c r="M5" s="114">
        <f>IS!M$5</f>
        <v>2012</v>
      </c>
      <c r="N5" s="114">
        <f>IS!N$5</f>
        <v>2013</v>
      </c>
      <c r="O5" s="114">
        <f>IS!O$5</f>
        <v>2014</v>
      </c>
      <c r="P5" s="114">
        <f>IS!P$5</f>
        <v>2015</v>
      </c>
      <c r="Q5" s="140"/>
    </row>
    <row r="6" spans="1:20">
      <c r="A6" s="89"/>
      <c r="K6" s="24"/>
      <c r="Q6" s="140"/>
    </row>
    <row r="7" spans="1:20" s="5" customFormat="1">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c r="A10" s="89"/>
      <c r="F10" s="542"/>
      <c r="K10" s="507"/>
      <c r="L10" s="138"/>
      <c r="M10" s="146"/>
    </row>
    <row r="11" spans="1:20" s="18" customFormat="1">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c r="A14" s="89"/>
      <c r="K14" s="24"/>
      <c r="L14" s="227"/>
      <c r="M14" s="227"/>
      <c r="N14" s="227"/>
      <c r="O14" s="227"/>
      <c r="P14" s="227"/>
    </row>
    <row r="15" spans="1:20">
      <c r="A15" s="89"/>
      <c r="B15" s="93" t="s">
        <v>1055</v>
      </c>
      <c r="I15" s="37"/>
      <c r="J15" s="37"/>
      <c r="K15" s="148"/>
      <c r="L15" s="5">
        <f>K19</f>
        <v>40167</v>
      </c>
      <c r="M15" s="5">
        <f>L19</f>
        <v>39811.10852021609</v>
      </c>
      <c r="N15" s="5">
        <f>M19</f>
        <v>40113.449195840483</v>
      </c>
      <c r="O15" s="5">
        <f>N19</f>
        <v>41358.682600640481</v>
      </c>
      <c r="P15" s="5">
        <f>O19</f>
        <v>42633.03411353648</v>
      </c>
    </row>
    <row r="16" spans="1:20">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c r="A17" s="89"/>
      <c r="C17" s="93" t="s">
        <v>1056</v>
      </c>
      <c r="I17" s="37"/>
      <c r="J17" s="37"/>
      <c r="K17" s="148"/>
      <c r="L17" s="6">
        <v>0</v>
      </c>
      <c r="M17" s="6">
        <v>0</v>
      </c>
      <c r="N17" s="6">
        <v>0</v>
      </c>
      <c r="O17" s="6">
        <v>0</v>
      </c>
      <c r="P17" s="6">
        <v>0</v>
      </c>
    </row>
    <row r="18" spans="1:16">
      <c r="A18" s="89"/>
      <c r="C18" t="s">
        <v>8</v>
      </c>
      <c r="I18" s="37"/>
      <c r="J18" s="37"/>
      <c r="K18" s="148"/>
      <c r="L18" s="108">
        <v>0</v>
      </c>
      <c r="M18" s="108">
        <v>0</v>
      </c>
      <c r="N18" s="108">
        <v>0</v>
      </c>
      <c r="O18" s="108">
        <v>0</v>
      </c>
      <c r="P18" s="108">
        <v>0</v>
      </c>
    </row>
    <row r="19" spans="1:16">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c r="A20" s="89"/>
      <c r="K20" s="13"/>
      <c r="L20" s="13"/>
    </row>
    <row r="21" spans="1:16">
      <c r="A21" s="89"/>
      <c r="K21" s="13"/>
    </row>
    <row r="22" spans="1:16">
      <c r="A22" s="89" t="s">
        <v>118</v>
      </c>
      <c r="B22" s="89" t="s">
        <v>62</v>
      </c>
      <c r="K22" s="13"/>
    </row>
    <row r="27" spans="1:16" ht="13" customHeight="1">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R21"/>
  <sheetViews>
    <sheetView showGridLines="0" workbookViewId="0">
      <selection activeCell="J31" sqref="J31"/>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"Amortization Schedule"</f>
        <v>Amortization Schedule</v>
      </c>
    </row>
    <row r="2" spans="1:18">
      <c r="A2" s="89"/>
      <c r="B2" s="2" t="str">
        <f>Subheader</f>
        <v>Dollars in millions, except per share</v>
      </c>
      <c r="C2" s="3"/>
      <c r="D2" s="3"/>
      <c r="E2" s="3"/>
      <c r="F2" s="3"/>
      <c r="G2" s="3"/>
      <c r="H2" s="3"/>
      <c r="I2" s="3"/>
      <c r="J2" s="3"/>
      <c r="K2" s="3"/>
      <c r="L2" s="3"/>
      <c r="M2" s="3"/>
      <c r="N2" s="3"/>
      <c r="O2" s="3"/>
      <c r="P2" s="3"/>
    </row>
    <row r="3" spans="1:18">
      <c r="A3" s="89"/>
      <c r="B3" s="542"/>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c r="Q5" s="140"/>
    </row>
    <row r="6" spans="1:18">
      <c r="A6" s="89"/>
      <c r="B6" s="542"/>
      <c r="K6" s="24"/>
      <c r="Q6" s="140"/>
    </row>
    <row r="7" spans="1:18">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c r="A8" s="89" t="s">
        <v>118</v>
      </c>
      <c r="B8" s="18" t="s">
        <v>109</v>
      </c>
      <c r="G8" s="33"/>
      <c r="H8" s="33"/>
      <c r="I8" s="608">
        <v>0</v>
      </c>
      <c r="J8" s="608">
        <v>0</v>
      </c>
      <c r="K8" s="154">
        <v>9</v>
      </c>
      <c r="L8" s="647">
        <v>0</v>
      </c>
      <c r="M8" s="64">
        <f>L8</f>
        <v>0</v>
      </c>
      <c r="N8" s="64">
        <f>M8</f>
        <v>0</v>
      </c>
      <c r="O8" s="64">
        <f>N8</f>
        <v>0</v>
      </c>
      <c r="P8" s="64">
        <f>O8</f>
        <v>0</v>
      </c>
      <c r="Q8" s="492"/>
      <c r="R8" s="493"/>
    </row>
    <row r="9" spans="1:18">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c r="A10" s="89"/>
      <c r="K10" s="24"/>
    </row>
    <row r="11" spans="1:18">
      <c r="A11" s="89"/>
      <c r="B11" s="376" t="s">
        <v>240</v>
      </c>
      <c r="C11" s="376"/>
      <c r="I11" s="28">
        <f>IS!I18</f>
        <v>0</v>
      </c>
      <c r="J11" s="28">
        <f>IS!J18</f>
        <v>0</v>
      </c>
      <c r="K11" s="135">
        <f>IS!K18</f>
        <v>0</v>
      </c>
      <c r="L11" s="157">
        <v>0</v>
      </c>
      <c r="M11" s="490">
        <f>L11</f>
        <v>0</v>
      </c>
      <c r="N11" s="490">
        <f>M11</f>
        <v>0</v>
      </c>
      <c r="O11" s="490">
        <f>N11</f>
        <v>0</v>
      </c>
      <c r="P11" s="490">
        <f>O11</f>
        <v>0</v>
      </c>
    </row>
    <row r="12" spans="1:18">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c r="A13" s="89"/>
      <c r="K13" s="24"/>
    </row>
    <row r="14" spans="1:18">
      <c r="A14" s="89"/>
      <c r="B14" t="s">
        <v>111</v>
      </c>
      <c r="I14" s="37"/>
      <c r="J14" s="37"/>
      <c r="K14" s="148"/>
      <c r="L14" s="5">
        <f>K18</f>
        <v>1896</v>
      </c>
      <c r="M14" s="5">
        <f>L18</f>
        <v>1896</v>
      </c>
      <c r="N14" s="5">
        <f>M18</f>
        <v>1896</v>
      </c>
      <c r="O14" s="5">
        <f>N18</f>
        <v>1896</v>
      </c>
      <c r="P14" s="5">
        <f>O18</f>
        <v>1896</v>
      </c>
    </row>
    <row r="15" spans="1:18">
      <c r="A15" s="89"/>
      <c r="C15" t="s">
        <v>109</v>
      </c>
      <c r="I15" s="38" t="s">
        <v>216</v>
      </c>
      <c r="J15" s="38"/>
      <c r="K15" s="149"/>
      <c r="L15" s="6">
        <f>L8</f>
        <v>0</v>
      </c>
      <c r="M15" s="6">
        <f>M8</f>
        <v>0</v>
      </c>
      <c r="N15" s="6">
        <f>N8</f>
        <v>0</v>
      </c>
      <c r="O15" s="6">
        <f>O8</f>
        <v>0</v>
      </c>
      <c r="P15" s="6">
        <f>P8</f>
        <v>0</v>
      </c>
    </row>
    <row r="16" spans="1:18">
      <c r="A16" s="89"/>
      <c r="C16" t="s">
        <v>112</v>
      </c>
      <c r="I16" s="37"/>
      <c r="J16" s="37"/>
      <c r="K16" s="148"/>
      <c r="L16" s="6">
        <f>-L11</f>
        <v>0</v>
      </c>
      <c r="M16" s="6">
        <f>-M11</f>
        <v>0</v>
      </c>
      <c r="N16" s="6">
        <f>-N11</f>
        <v>0</v>
      </c>
      <c r="O16" s="6">
        <f>-O11</f>
        <v>0</v>
      </c>
      <c r="P16" s="6">
        <f>-P11</f>
        <v>0</v>
      </c>
    </row>
    <row r="17" spans="1:16">
      <c r="A17" s="89"/>
      <c r="C17" t="s">
        <v>113</v>
      </c>
      <c r="I17" s="37"/>
      <c r="J17" s="37"/>
      <c r="K17" s="148"/>
      <c r="L17" s="108">
        <v>0</v>
      </c>
      <c r="M17" s="108">
        <v>0</v>
      </c>
      <c r="N17" s="108">
        <v>0</v>
      </c>
      <c r="O17" s="108">
        <v>0</v>
      </c>
      <c r="P17" s="108">
        <v>0</v>
      </c>
    </row>
    <row r="18" spans="1:16">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c r="A19" s="89"/>
    </row>
    <row r="20" spans="1:16">
      <c r="A20" s="89"/>
    </row>
    <row r="21" spans="1:16">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P21"/>
  <sheetViews>
    <sheetView showGridLines="0" workbookViewId="0">
      <selection activeCell="L9" sqref="L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6" ht="18.75" thickBot="1">
      <c r="A1" s="89"/>
      <c r="B1" s="1" t="str">
        <f>"Other Long-Term Items Schedule for "&amp;Name</f>
        <v>Other Long-Term Items Schedule for Chubb Corporation</v>
      </c>
    </row>
    <row r="2" spans="1:16">
      <c r="A2" s="89"/>
      <c r="B2" s="2" t="str">
        <f>Subheader</f>
        <v>Dollars in millions, except per share</v>
      </c>
      <c r="C2" s="3"/>
      <c r="D2" s="3"/>
      <c r="E2" s="3"/>
      <c r="F2" s="3"/>
      <c r="G2" s="3"/>
      <c r="H2" s="3"/>
      <c r="I2" s="3"/>
      <c r="J2" s="3"/>
      <c r="K2" s="3"/>
      <c r="L2" s="3"/>
      <c r="M2" s="3"/>
      <c r="N2" s="3"/>
      <c r="O2" s="3"/>
      <c r="P2" s="3"/>
    </row>
    <row r="3" spans="1:16">
      <c r="A3" s="89"/>
      <c r="B3" s="542"/>
    </row>
    <row r="4" spans="1:16">
      <c r="A4" s="89"/>
      <c r="I4" s="20" t="str">
        <f>IS!I$4</f>
        <v>Historical Year Ending December 31,</v>
      </c>
      <c r="J4" s="20"/>
      <c r="K4" s="20"/>
      <c r="L4" s="20" t="str">
        <f>IS!L$4</f>
        <v>Projected Year Ending December 31,</v>
      </c>
      <c r="M4" s="20"/>
      <c r="N4" s="20"/>
      <c r="O4" s="20"/>
      <c r="P4" s="20"/>
    </row>
    <row r="5" spans="1:16">
      <c r="A5" s="89"/>
      <c r="I5" s="114">
        <f>IS!I$5</f>
        <v>2008</v>
      </c>
      <c r="J5" s="114">
        <f>IS!J$5</f>
        <v>2009</v>
      </c>
      <c r="K5" s="152">
        <f>IS!K$5</f>
        <v>2010</v>
      </c>
      <c r="L5" s="114">
        <f>IS!L$5</f>
        <v>2011</v>
      </c>
      <c r="M5" s="114">
        <f>IS!M$5</f>
        <v>2012</v>
      </c>
      <c r="N5" s="114">
        <f>IS!N$5</f>
        <v>2013</v>
      </c>
      <c r="O5" s="114">
        <f>IS!O$5</f>
        <v>2014</v>
      </c>
      <c r="P5" s="114">
        <f>IS!P$5</f>
        <v>2015</v>
      </c>
    </row>
    <row r="6" spans="1:16">
      <c r="A6" s="89"/>
      <c r="I6" s="4"/>
      <c r="J6" s="4"/>
      <c r="K6" s="381"/>
      <c r="L6" s="4"/>
      <c r="M6" s="4"/>
      <c r="N6" s="4"/>
      <c r="O6" s="4"/>
      <c r="P6" s="4"/>
    </row>
    <row r="7" spans="1:16">
      <c r="A7" s="89"/>
      <c r="B7" s="4" t="s">
        <v>17</v>
      </c>
      <c r="I7" s="4"/>
      <c r="J7" s="4"/>
      <c r="K7" s="381"/>
      <c r="L7" s="4"/>
      <c r="M7" s="4"/>
      <c r="N7" s="4"/>
      <c r="O7" s="4"/>
      <c r="P7" s="4"/>
    </row>
    <row r="8" spans="1:16">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c r="A12" s="89"/>
      <c r="B12" s="159"/>
      <c r="C12" s="159"/>
      <c r="D12" s="159"/>
      <c r="K12" s="24"/>
    </row>
    <row r="13" spans="1:16">
      <c r="A13" s="89"/>
      <c r="B13" s="4" t="s">
        <v>20</v>
      </c>
      <c r="D13" s="14"/>
      <c r="K13" s="24"/>
    </row>
    <row r="14" spans="1:16">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c r="A17" s="89"/>
      <c r="K17" s="24"/>
    </row>
    <row r="18" spans="1:16" s="25" customFormat="1">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c r="A19" s="89"/>
      <c r="K19" s="24"/>
    </row>
    <row r="20" spans="1:16">
      <c r="A20" s="89"/>
      <c r="J20" s="5"/>
      <c r="K20" s="5"/>
    </row>
    <row r="21" spans="1:16">
      <c r="A21" s="89" t="s">
        <v>118</v>
      </c>
      <c r="B21" s="89" t="s">
        <v>131</v>
      </c>
    </row>
  </sheetData>
  <autoFilter ref="B1:B2" xr:uid="{00000000-0009-0000-0000-00000F000000}"/>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xr:uid="{00000000-0000-0000-0000-000000000000}"/>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pageSetUpPr fitToPage="1"/>
  </sheetPr>
  <dimension ref="A1:V36"/>
  <sheetViews>
    <sheetView showGridLines="0" workbookViewId="0">
      <selection activeCell="O42" sqref="O4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2" ht="18.75" thickBot="1">
      <c r="A1" s="89"/>
      <c r="B1" s="16" t="str">
        <f>"Shareholders' Equity Schedule"</f>
        <v>Shareholders' Equity Schedule</v>
      </c>
      <c r="T1" s="50"/>
    </row>
    <row r="2" spans="1:22">
      <c r="A2" s="89"/>
      <c r="B2" s="2" t="str">
        <f>Subheader</f>
        <v>Dollars in millions, except per share</v>
      </c>
      <c r="C2" s="3"/>
      <c r="D2" s="3"/>
      <c r="E2" s="3"/>
      <c r="F2" s="3"/>
      <c r="G2" s="3"/>
      <c r="H2" s="3"/>
      <c r="I2" s="3"/>
      <c r="J2" s="3"/>
      <c r="K2" s="3"/>
      <c r="L2" s="3"/>
      <c r="M2" s="3"/>
      <c r="N2" s="3"/>
      <c r="O2" s="3"/>
      <c r="P2" s="3"/>
      <c r="T2" s="50"/>
    </row>
    <row r="3" spans="1:22">
      <c r="A3" s="89"/>
      <c r="T3" s="50"/>
    </row>
    <row r="4" spans="1:22">
      <c r="A4" s="89"/>
      <c r="I4" s="20" t="str">
        <f>IS!I$4</f>
        <v>Historical Year Ending December 31,</v>
      </c>
      <c r="J4" s="20"/>
      <c r="K4" s="20"/>
      <c r="L4" s="20" t="str">
        <f>IS!L$4</f>
        <v>Projected Year Ending December 31,</v>
      </c>
      <c r="M4" s="20"/>
      <c r="N4" s="20"/>
      <c r="O4" s="20"/>
      <c r="P4" s="20"/>
      <c r="T4" s="50"/>
    </row>
    <row r="5" spans="1:22">
      <c r="A5" s="89"/>
      <c r="I5" s="114">
        <f>IS!I$5</f>
        <v>2008</v>
      </c>
      <c r="J5" s="114">
        <f>IS!J$5</f>
        <v>2009</v>
      </c>
      <c r="K5" s="152">
        <f>IS!K$5</f>
        <v>2010</v>
      </c>
      <c r="L5" s="114">
        <f>IS!L$5</f>
        <v>2011</v>
      </c>
      <c r="M5" s="114">
        <f>IS!M$5</f>
        <v>2012</v>
      </c>
      <c r="N5" s="114">
        <f>IS!N$5</f>
        <v>2013</v>
      </c>
      <c r="O5" s="114">
        <f>IS!O$5</f>
        <v>2014</v>
      </c>
      <c r="P5" s="114">
        <f>IS!P$5</f>
        <v>2015</v>
      </c>
      <c r="T5" s="50"/>
    </row>
    <row r="6" spans="1:22">
      <c r="A6" s="89"/>
      <c r="K6" s="24"/>
      <c r="T6" s="50"/>
    </row>
    <row r="7" spans="1:22">
      <c r="A7" s="89"/>
      <c r="B7" s="498" t="str">
        <f>BS!B29</f>
        <v>Total equity</v>
      </c>
      <c r="K7" s="24"/>
      <c r="Q7" s="542"/>
      <c r="T7" s="50"/>
    </row>
    <row r="8" spans="1:22">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c r="A10" s="89"/>
      <c r="C10" s="99" t="s">
        <v>151</v>
      </c>
      <c r="I10" s="386"/>
      <c r="J10" s="386"/>
      <c r="K10" s="520"/>
      <c r="L10" s="80">
        <v>0</v>
      </c>
      <c r="M10" s="384">
        <f>L10</f>
        <v>0</v>
      </c>
      <c r="N10" s="384">
        <f>M10</f>
        <v>0</v>
      </c>
      <c r="O10" s="384">
        <f>N10</f>
        <v>0</v>
      </c>
      <c r="P10" s="384">
        <f>O10</f>
        <v>0</v>
      </c>
      <c r="R10" s="50"/>
      <c r="T10" s="50"/>
    </row>
    <row r="11" spans="1:22">
      <c r="A11" s="89"/>
      <c r="C11" t="s">
        <v>176</v>
      </c>
      <c r="I11" s="386" t="s">
        <v>216</v>
      </c>
      <c r="J11" s="386"/>
      <c r="K11" s="520"/>
      <c r="L11" s="6">
        <f>-L21</f>
        <v>-1481.9282797839078</v>
      </c>
      <c r="M11" s="6">
        <f>-M21</f>
        <v>-891.66556437560519</v>
      </c>
      <c r="N11" s="6">
        <f>-N21</f>
        <v>0</v>
      </c>
      <c r="O11" s="6">
        <f>-O21</f>
        <v>0</v>
      </c>
      <c r="P11" s="6">
        <f>-P21</f>
        <v>0</v>
      </c>
      <c r="T11" s="50"/>
    </row>
    <row r="12" spans="1:22">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c r="A13" s="89"/>
      <c r="C13" t="s">
        <v>152</v>
      </c>
      <c r="I13" s="387"/>
      <c r="J13" s="387"/>
      <c r="K13" s="521"/>
      <c r="L13" s="6">
        <f>L26</f>
        <v>0</v>
      </c>
      <c r="M13" s="6">
        <f>M26</f>
        <v>0</v>
      </c>
      <c r="N13" s="6">
        <f>N26</f>
        <v>0</v>
      </c>
      <c r="O13" s="6">
        <f>O26</f>
        <v>0</v>
      </c>
      <c r="P13" s="6">
        <f>P26</f>
        <v>0</v>
      </c>
      <c r="T13" s="50"/>
    </row>
    <row r="14" spans="1:22">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c r="A15" s="89"/>
      <c r="K15" s="616"/>
      <c r="M15" s="556"/>
      <c r="N15" s="556"/>
      <c r="O15" s="556"/>
      <c r="P15" s="556"/>
      <c r="Q15" s="556"/>
      <c r="R15" s="557"/>
      <c r="S15" s="558" t="s">
        <v>123</v>
      </c>
      <c r="T15" s="559"/>
      <c r="U15" s="556"/>
      <c r="V15" s="97"/>
    </row>
    <row r="16" spans="1:22">
      <c r="A16" s="89"/>
      <c r="B16" s="4" t="s">
        <v>158</v>
      </c>
      <c r="K16" s="561"/>
      <c r="M16" s="556"/>
      <c r="N16" s="556"/>
      <c r="O16" s="556"/>
      <c r="P16" s="556"/>
      <c r="Q16" s="556"/>
      <c r="R16" s="557"/>
      <c r="S16" s="560" t="s">
        <v>124</v>
      </c>
      <c r="T16" s="559"/>
      <c r="U16" s="556"/>
      <c r="V16" s="97"/>
    </row>
    <row r="17" spans="1:22">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c r="A18" s="89"/>
      <c r="C18" t="s">
        <v>177</v>
      </c>
      <c r="I18" s="37"/>
      <c r="J18" s="37"/>
      <c r="K18" s="148"/>
      <c r="L18" s="161">
        <v>9</v>
      </c>
      <c r="M18" s="162">
        <f>L18</f>
        <v>9</v>
      </c>
      <c r="N18" s="163">
        <f>M18</f>
        <v>9</v>
      </c>
      <c r="O18" s="163">
        <f>N18</f>
        <v>9</v>
      </c>
      <c r="P18" s="163">
        <f>O18</f>
        <v>9</v>
      </c>
      <c r="V18" s="97"/>
    </row>
    <row r="19" spans="1:22">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c r="A22" s="89"/>
      <c r="K22" s="24"/>
      <c r="T22" s="50"/>
    </row>
    <row r="23" spans="1:22">
      <c r="A23" s="89"/>
      <c r="B23" s="4" t="s">
        <v>163</v>
      </c>
      <c r="I23" s="83"/>
      <c r="K23" s="24"/>
      <c r="L23" s="544"/>
      <c r="T23" s="50"/>
    </row>
    <row r="24" spans="1:22">
      <c r="A24" s="89"/>
      <c r="C24" t="s">
        <v>164</v>
      </c>
      <c r="I24" s="164">
        <v>0</v>
      </c>
      <c r="J24" s="164">
        <v>0</v>
      </c>
      <c r="K24" s="179">
        <v>0</v>
      </c>
      <c r="L24" s="164">
        <v>0</v>
      </c>
      <c r="M24" s="8">
        <f t="shared" ref="M24:P25" si="0">L24</f>
        <v>0</v>
      </c>
      <c r="N24" s="8">
        <f t="shared" si="0"/>
        <v>0</v>
      </c>
      <c r="O24" s="8">
        <f t="shared" si="0"/>
        <v>0</v>
      </c>
      <c r="P24" s="8">
        <f t="shared" si="0"/>
        <v>0</v>
      </c>
      <c r="T24" s="50"/>
    </row>
    <row r="25" spans="1:22">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c r="A26" s="101" t="s">
        <v>118</v>
      </c>
      <c r="C26" t="s">
        <v>152</v>
      </c>
      <c r="F26" s="542"/>
      <c r="I26" s="503">
        <v>0</v>
      </c>
      <c r="J26" s="503">
        <v>0</v>
      </c>
      <c r="K26" s="524">
        <v>0</v>
      </c>
      <c r="L26" s="5">
        <f>L24*L25</f>
        <v>0</v>
      </c>
      <c r="M26" s="5">
        <f>M24*M25</f>
        <v>0</v>
      </c>
      <c r="N26" s="5">
        <f>N24*N25</f>
        <v>0</v>
      </c>
      <c r="O26" s="5">
        <f>O24*O25</f>
        <v>0</v>
      </c>
      <c r="P26" s="5">
        <f>P24*P25</f>
        <v>0</v>
      </c>
      <c r="T26" s="50"/>
    </row>
    <row r="27" spans="1:22">
      <c r="A27" s="89"/>
      <c r="I27" s="15"/>
      <c r="J27" s="15"/>
      <c r="K27" s="525"/>
      <c r="L27" s="5"/>
      <c r="M27" s="5"/>
      <c r="N27" s="5"/>
      <c r="O27" s="5"/>
      <c r="P27" s="5"/>
      <c r="T27" s="50"/>
    </row>
    <row r="28" spans="1:22">
      <c r="A28" s="89"/>
      <c r="B28" s="4" t="s">
        <v>166</v>
      </c>
      <c r="K28" s="24"/>
      <c r="T28" s="50"/>
    </row>
    <row r="29" spans="1:22">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c r="A32" s="101"/>
      <c r="C32"/>
      <c r="D32"/>
      <c r="E32"/>
      <c r="F32"/>
      <c r="G32"/>
      <c r="H32"/>
      <c r="I32" s="166"/>
      <c r="J32" s="167"/>
      <c r="K32" s="167"/>
      <c r="L32" s="542"/>
      <c r="M32" s="167"/>
      <c r="N32" s="167"/>
      <c r="O32" s="167"/>
      <c r="P32" s="167"/>
      <c r="T32" s="50"/>
    </row>
    <row r="33" spans="1:20" s="18" customFormat="1">
      <c r="A33" s="101"/>
      <c r="C33"/>
      <c r="D33"/>
      <c r="E33"/>
      <c r="F33"/>
      <c r="G33"/>
      <c r="H33"/>
      <c r="I33" s="166"/>
      <c r="J33" s="167"/>
      <c r="K33" s="167"/>
      <c r="L33" s="615"/>
      <c r="M33" s="167"/>
      <c r="N33" s="167"/>
      <c r="O33" s="167"/>
      <c r="P33" s="167"/>
      <c r="T33" s="50"/>
    </row>
    <row r="34" spans="1:20">
      <c r="A34" s="89" t="s">
        <v>118</v>
      </c>
      <c r="B34" s="89" t="s">
        <v>131</v>
      </c>
      <c r="K34" s="13"/>
      <c r="L34" s="26"/>
      <c r="T34" s="50"/>
    </row>
    <row r="35" spans="1:20">
      <c r="A35" s="89"/>
      <c r="K35" s="13"/>
      <c r="T35" s="50"/>
    </row>
    <row r="36" spans="1:20">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xr:uid="{00000000-0002-0000-1100-000000000000}">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1">
    <tabColor rgb="FFFF0000"/>
    <pageSetUpPr fitToPage="1"/>
  </sheetPr>
  <dimension ref="A1:R18"/>
  <sheetViews>
    <sheetView showGridLines="0" zoomScale="85" zoomScaleNormal="85" workbookViewId="0">
      <selection activeCell="L30" sqref="L30"/>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"Shares Outstanding Table"</f>
        <v>Shares Outstanding Table</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B6" s="4"/>
      <c r="K6" s="24"/>
    </row>
    <row r="7" spans="1:18" s="13" customFormat="1">
      <c r="A7" s="89" t="s">
        <v>118</v>
      </c>
      <c r="B7" s="13" t="s">
        <v>134</v>
      </c>
      <c r="I7" s="169"/>
      <c r="J7" s="169"/>
      <c r="K7" s="170"/>
      <c r="L7" s="171">
        <f>K10</f>
        <v>304</v>
      </c>
      <c r="M7" s="171">
        <f>L10</f>
        <v>274</v>
      </c>
      <c r="N7" s="171">
        <f>M10</f>
        <v>259</v>
      </c>
      <c r="O7" s="171">
        <f>N10</f>
        <v>259</v>
      </c>
      <c r="P7" s="171">
        <f>O10</f>
        <v>259</v>
      </c>
    </row>
    <row r="8" spans="1:18" s="13" customFormat="1">
      <c r="A8" s="89"/>
      <c r="C8" s="13" t="s">
        <v>135</v>
      </c>
      <c r="I8" s="172" t="s">
        <v>216</v>
      </c>
      <c r="J8" s="173"/>
      <c r="K8" s="174"/>
      <c r="L8" s="175">
        <v>0</v>
      </c>
      <c r="M8" s="175">
        <v>0</v>
      </c>
      <c r="N8" s="175">
        <v>0</v>
      </c>
      <c r="O8" s="175">
        <v>0</v>
      </c>
      <c r="P8" s="175">
        <v>0</v>
      </c>
    </row>
    <row r="9" spans="1:18">
      <c r="A9" s="89"/>
      <c r="C9" t="s">
        <v>136</v>
      </c>
      <c r="G9" s="542"/>
      <c r="I9" s="169"/>
      <c r="J9" s="169"/>
      <c r="K9" s="176"/>
      <c r="L9" s="168">
        <v>-30</v>
      </c>
      <c r="M9" s="168">
        <v>-15</v>
      </c>
      <c r="N9" s="168">
        <v>0</v>
      </c>
      <c r="O9" s="168">
        <v>0</v>
      </c>
      <c r="P9" s="168">
        <v>0</v>
      </c>
    </row>
    <row r="10" spans="1:18">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c r="A11" s="89"/>
      <c r="I11" s="178"/>
      <c r="J11" s="178"/>
      <c r="K11" s="179"/>
      <c r="L11" s="171"/>
      <c r="M11" s="171"/>
      <c r="N11" s="171"/>
      <c r="O11" s="171"/>
      <c r="P11" s="171"/>
    </row>
    <row r="12" spans="1:18">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c r="A15" s="89"/>
    </row>
    <row r="16" spans="1:18">
      <c r="A16" s="89"/>
      <c r="I16" s="456"/>
      <c r="J16" s="456"/>
      <c r="K16" s="456"/>
      <c r="N16" t="s">
        <v>252</v>
      </c>
      <c r="O16" t="s">
        <v>252</v>
      </c>
      <c r="P16" t="s">
        <v>252</v>
      </c>
    </row>
    <row r="17" spans="1:2">
      <c r="A17" s="89" t="s">
        <v>118</v>
      </c>
      <c r="B17" s="89" t="s">
        <v>131</v>
      </c>
    </row>
    <row r="18" spans="1:2">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xr:uid="{00000000-0002-0000-1200-000000000000}">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A1:K50"/>
  <sheetViews>
    <sheetView showGridLines="0" workbookViewId="0">
      <selection activeCell="M16" sqref="M16"/>
    </sheetView>
  </sheetViews>
  <sheetFormatPr defaultColWidth="8.81640625" defaultRowHeight="13" customHeight="1"/>
  <cols>
    <col min="1" max="1" width="1.6796875" style="484" customWidth="1"/>
    <col min="2" max="2" width="1.6796875" customWidth="1"/>
    <col min="3" max="4" width="8.81640625" customWidth="1"/>
    <col min="5" max="5" width="9.6796875" bestFit="1" customWidth="1"/>
    <col min="6" max="6" width="13.81640625" customWidth="1"/>
    <col min="7" max="9" width="10.1796875" customWidth="1"/>
  </cols>
  <sheetData>
    <row r="1" spans="1:11" s="40" customFormat="1" ht="15.25">
      <c r="A1" s="89"/>
      <c r="B1" s="106"/>
      <c r="C1" s="14"/>
      <c r="D1"/>
      <c r="E1"/>
      <c r="F1"/>
    </row>
    <row r="2" spans="1:11" s="40" customFormat="1" ht="15.25">
      <c r="A2" s="89"/>
      <c r="B2" s="52"/>
    </row>
    <row r="3" spans="1:11" s="40" customFormat="1" ht="15.25">
      <c r="A3" s="89" t="s">
        <v>119</v>
      </c>
      <c r="B3" s="40" t="s">
        <v>206</v>
      </c>
      <c r="F3" s="46" t="s">
        <v>309</v>
      </c>
      <c r="G3" s="41"/>
      <c r="H3" s="41"/>
      <c r="I3" s="42"/>
      <c r="J3" s="86" t="s">
        <v>219</v>
      </c>
    </row>
    <row r="4" spans="1:11" s="40" customFormat="1" ht="15.25">
      <c r="A4" s="89"/>
      <c r="F4" s="44"/>
    </row>
    <row r="5" spans="1:11" s="40" customFormat="1" ht="15.25">
      <c r="A5" s="89"/>
      <c r="B5" s="77" t="s">
        <v>207</v>
      </c>
      <c r="F5" s="46" t="s">
        <v>250</v>
      </c>
      <c r="G5" s="41"/>
      <c r="H5" s="41"/>
      <c r="I5" s="42"/>
      <c r="J5" s="86" t="s">
        <v>115</v>
      </c>
    </row>
    <row r="6" spans="1:11" s="40" customFormat="1" ht="15.25">
      <c r="A6" s="89"/>
      <c r="F6" s="45"/>
    </row>
    <row r="7" spans="1:11" s="40" customFormat="1" ht="15.25">
      <c r="A7" s="89"/>
      <c r="B7" s="51" t="s">
        <v>218</v>
      </c>
      <c r="F7" s="78">
        <v>40543</v>
      </c>
      <c r="G7" s="86" t="s">
        <v>116</v>
      </c>
      <c r="I7" s="52"/>
    </row>
    <row r="8" spans="1:11" s="40" customFormat="1" ht="15.25">
      <c r="A8" s="89"/>
      <c r="F8" s="45"/>
      <c r="K8" s="43"/>
    </row>
    <row r="9" spans="1:11" ht="15.25">
      <c r="A9" s="89" t="s">
        <v>119</v>
      </c>
      <c r="B9" s="7" t="s">
        <v>120</v>
      </c>
      <c r="G9" s="40"/>
      <c r="H9" s="90">
        <f>IS!L5</f>
        <v>2011</v>
      </c>
      <c r="I9" s="91" t="s">
        <v>117</v>
      </c>
    </row>
    <row r="10" spans="1:11" ht="15.25">
      <c r="A10" s="89"/>
      <c r="B10" s="18" t="str">
        <f>IS!C34</f>
        <v>Premiums earned growth rate</v>
      </c>
      <c r="G10" s="40"/>
      <c r="H10" s="325">
        <f>IS!L34</f>
        <v>0</v>
      </c>
      <c r="I10" s="325">
        <f>IS!S34</f>
        <v>0</v>
      </c>
    </row>
    <row r="11" spans="1:11" ht="15.25">
      <c r="A11" s="89"/>
      <c r="B11" t="str">
        <f>IS!C35</f>
        <v>Loss Ratio</v>
      </c>
      <c r="G11" s="40"/>
      <c r="H11" s="325">
        <f>IS!L35</f>
        <v>0.59</v>
      </c>
      <c r="I11" s="325">
        <f>IS!S35</f>
        <v>0</v>
      </c>
    </row>
    <row r="12" spans="1:11" ht="15.25">
      <c r="A12" s="89"/>
      <c r="B12" t="str">
        <f>IS!C38</f>
        <v>SG&amp;A expenses (as a % of sales)</v>
      </c>
      <c r="G12" s="40"/>
      <c r="H12" s="325">
        <f>IS!L38</f>
        <v>0.03</v>
      </c>
      <c r="I12" s="325">
        <f>IS!S38</f>
        <v>0</v>
      </c>
    </row>
    <row r="13" spans="1:11" ht="15.25">
      <c r="A13" s="89"/>
      <c r="B13" t="str">
        <f>IS!$C$39</f>
        <v>Other operating (income) / expense (amount)</v>
      </c>
      <c r="G13" s="40"/>
      <c r="H13" s="326">
        <f>IS!$L$39</f>
        <v>0</v>
      </c>
      <c r="I13" s="29">
        <f>IS!S39</f>
        <v>0</v>
      </c>
    </row>
    <row r="14" spans="1:11" ht="15.25">
      <c r="A14" s="89"/>
      <c r="B14" t="str">
        <f>IS!C40</f>
        <v>Effective tax rate</v>
      </c>
      <c r="G14" s="40"/>
      <c r="H14" s="325">
        <f>IS!L40</f>
        <v>0.28000000000000003</v>
      </c>
      <c r="I14" s="325">
        <f>IS!S40</f>
        <v>0</v>
      </c>
    </row>
    <row r="15" spans="1:11" ht="2.25" customHeight="1">
      <c r="A15" s="89"/>
      <c r="B15" s="39"/>
      <c r="C15" s="39"/>
      <c r="D15" s="39"/>
      <c r="E15" s="39"/>
      <c r="F15" s="39"/>
      <c r="G15" s="39"/>
      <c r="H15" s="92"/>
      <c r="I15" s="92"/>
    </row>
    <row r="16" spans="1:11">
      <c r="A16" s="89"/>
      <c r="B16" t="str">
        <f>workingcap!C27</f>
        <v>Cash (collection period in days)</v>
      </c>
      <c r="H16" s="29">
        <f>workingcap!L27</f>
        <v>2</v>
      </c>
      <c r="I16" s="29"/>
    </row>
    <row r="17" spans="1:9">
      <c r="A17" s="89"/>
      <c r="B17" t="str">
        <f>workingcap!C28</f>
        <v>Premiums Receivable (days outstanding)</v>
      </c>
      <c r="H17" s="29">
        <f>workingcap!L28</f>
        <v>110</v>
      </c>
      <c r="I17" s="29"/>
    </row>
    <row r="18" spans="1:9">
      <c r="A18" s="89"/>
      <c r="B18" t="str">
        <f>workingcap!C29</f>
        <v>Investments (as % of sales)</v>
      </c>
      <c r="H18" s="325">
        <f>workingcap!L29</f>
        <v>3.5498090521815504</v>
      </c>
      <c r="I18" s="325"/>
    </row>
    <row r="19" spans="1:9">
      <c r="A19" s="89"/>
      <c r="B19" t="str">
        <f>workingcap!C31</f>
        <v>Unpaid Losses and Loss Expenses (x losses and loss expenses)</v>
      </c>
      <c r="H19" s="29">
        <f>workingcap!L31</f>
        <v>3.5</v>
      </c>
      <c r="I19" s="29"/>
    </row>
    <row r="20" spans="1:9">
      <c r="A20" s="89"/>
      <c r="B20" t="str">
        <f>workingcap!C32</f>
        <v>Unearned Premiums (as % premiums earned)</v>
      </c>
      <c r="H20" s="632">
        <f>workingcap!L32</f>
        <v>0.54</v>
      </c>
      <c r="I20" s="29"/>
    </row>
    <row r="21" spans="1:9">
      <c r="A21" s="89"/>
      <c r="B21" t="str">
        <f>workingcap!C33</f>
        <v>Other current liabilities (as % of sales)</v>
      </c>
      <c r="H21" s="325">
        <f>workingcap!L33</f>
        <v>0.12</v>
      </c>
      <c r="I21" s="325"/>
    </row>
    <row r="22" spans="1:9" ht="2.25" customHeight="1">
      <c r="A22" s="89"/>
      <c r="B22" s="39"/>
      <c r="C22" s="39"/>
      <c r="D22" s="39"/>
      <c r="E22" s="39"/>
      <c r="F22" s="39"/>
      <c r="G22" s="39"/>
      <c r="H22" s="92"/>
      <c r="I22" s="39"/>
    </row>
    <row r="23" spans="1:9">
      <c r="A23" s="89"/>
      <c r="B23" t="str">
        <f>Investments!B8</f>
        <v>Capital expenditures</v>
      </c>
      <c r="H23" s="326">
        <f>Investments!$L$8</f>
        <v>771.19524690719481</v>
      </c>
      <c r="I23" s="327">
        <f>Investments!M9</f>
        <v>0</v>
      </c>
    </row>
    <row r="24" spans="1:9">
      <c r="A24" s="89"/>
      <c r="B24" t="str">
        <f>Investments!$B$9&amp;" in year "&amp;Investments!M5</f>
        <v>Capital expenditures as % of sales in year 2012</v>
      </c>
    </row>
    <row r="25" spans="1:9">
      <c r="A25" s="89"/>
      <c r="B25" t="s">
        <v>128</v>
      </c>
      <c r="H25" s="326">
        <f>Investments!L18</f>
        <v>0</v>
      </c>
      <c r="I25" s="327"/>
    </row>
    <row r="26" spans="1:9">
      <c r="A26" s="89"/>
      <c r="B26" t="str">
        <f>Investments!$B$11</f>
        <v>Depreciation expense</v>
      </c>
      <c r="H26" s="326">
        <f>Investments!$L$11</f>
        <v>0</v>
      </c>
    </row>
    <row r="27" spans="1:9">
      <c r="A27" s="89"/>
      <c r="B27" t="str">
        <f>Investments!$B$12&amp;" in year "&amp;Investments!M5</f>
        <v>Depreciation as % of CapEx in year 2012</v>
      </c>
      <c r="H27" s="327">
        <f>Investments!$M$12</f>
        <v>0</v>
      </c>
      <c r="I27" s="327">
        <f>Investments!$R$12</f>
        <v>0</v>
      </c>
    </row>
    <row r="28" spans="1:9" ht="2.25" customHeight="1">
      <c r="A28" s="89"/>
      <c r="B28" s="39"/>
      <c r="C28" s="39"/>
      <c r="D28" s="39"/>
      <c r="E28" s="39"/>
      <c r="F28" s="39"/>
      <c r="G28" s="39"/>
      <c r="H28" s="92"/>
      <c r="I28" s="39"/>
    </row>
    <row r="29" spans="1:9">
      <c r="A29" s="89"/>
      <c r="B29" t="s">
        <v>127</v>
      </c>
      <c r="H29" s="28">
        <f>amort!L8</f>
        <v>0</v>
      </c>
      <c r="I29" s="29"/>
    </row>
    <row r="30" spans="1:9">
      <c r="B30" t="str">
        <f>amort!$C$17</f>
        <v>(Write-offs)</v>
      </c>
      <c r="H30" s="29">
        <f>amort!$L$17</f>
        <v>0</v>
      </c>
    </row>
    <row r="31" spans="1:9">
      <c r="A31" s="89"/>
      <c r="B31" t="str">
        <f>amort!$B$11</f>
        <v>Amortization expense</v>
      </c>
      <c r="H31" s="29">
        <f>amort!$L$11</f>
        <v>0</v>
      </c>
      <c r="I31" s="29"/>
    </row>
    <row r="32" spans="1:9" ht="2.25" customHeight="1">
      <c r="A32" s="89"/>
      <c r="B32" s="39"/>
      <c r="C32" s="39"/>
      <c r="D32" s="39"/>
      <c r="E32" s="39"/>
      <c r="F32" s="39"/>
      <c r="G32" s="39"/>
      <c r="H32" s="39"/>
      <c r="I32" s="39"/>
    </row>
    <row r="33" spans="1:9">
      <c r="A33" s="89"/>
      <c r="B33" s="93" t="s">
        <v>126</v>
      </c>
      <c r="C33" s="93"/>
      <c r="D33" s="93"/>
      <c r="E33" s="93"/>
      <c r="F33" s="93"/>
      <c r="G33" s="93"/>
      <c r="H33" s="28">
        <f>equity!L10</f>
        <v>0</v>
      </c>
      <c r="I33" s="93"/>
    </row>
    <row r="34" spans="1:9">
      <c r="A34" s="89"/>
      <c r="B34" s="93" t="str">
        <f>equity!C18</f>
        <v>Assumed current year P/E Multiple</v>
      </c>
      <c r="C34" s="93"/>
      <c r="D34" s="93"/>
      <c r="E34" s="93"/>
      <c r="F34" s="93"/>
      <c r="G34" s="93"/>
      <c r="H34" s="328">
        <f>equity!L18</f>
        <v>9</v>
      </c>
      <c r="I34" s="93"/>
    </row>
    <row r="35" spans="1:9">
      <c r="A35" s="89"/>
      <c r="B35" s="93" t="str">
        <f>equity!C20</f>
        <v>Shares repurchased - millions</v>
      </c>
      <c r="C35" s="93"/>
      <c r="D35" s="93"/>
      <c r="E35" s="93"/>
      <c r="F35" s="93"/>
      <c r="G35" s="93"/>
      <c r="H35" s="168">
        <f>equity!L20</f>
        <v>30</v>
      </c>
      <c r="I35" s="168">
        <f>equity!R20</f>
        <v>0.5</v>
      </c>
    </row>
    <row r="36" spans="1:9">
      <c r="A36" s="89"/>
      <c r="B36" s="93" t="str">
        <f>equity!$C$24</f>
        <v>New shares issued from options - millions</v>
      </c>
      <c r="C36" s="93"/>
      <c r="D36" s="93"/>
      <c r="E36" s="93"/>
      <c r="F36" s="93"/>
      <c r="G36" s="93"/>
      <c r="H36" s="168">
        <f>equity!L24</f>
        <v>0</v>
      </c>
      <c r="I36" s="93"/>
    </row>
    <row r="37" spans="1:9">
      <c r="A37" s="89"/>
      <c r="B37" s="93" t="str">
        <f>equity!C25</f>
        <v>Average strike price</v>
      </c>
      <c r="C37" s="93"/>
      <c r="D37" s="93"/>
      <c r="E37" s="93"/>
      <c r="F37" s="93"/>
      <c r="G37" s="93"/>
      <c r="H37" s="160">
        <f>equity!L25</f>
        <v>0</v>
      </c>
      <c r="I37" s="93"/>
    </row>
    <row r="38" spans="1:9">
      <c r="A38" s="89"/>
      <c r="B38" s="93" t="str">
        <f>equity!C31</f>
        <v>Dividend payout ratio</v>
      </c>
      <c r="C38" s="93"/>
      <c r="D38" s="93"/>
      <c r="E38" s="93"/>
      <c r="F38" s="93"/>
      <c r="G38" s="93"/>
      <c r="H38" s="325">
        <f>equity!L31</f>
        <v>0.3</v>
      </c>
      <c r="I38" s="93"/>
    </row>
    <row r="39" spans="1:9" s="40" customFormat="1" ht="2.25" customHeight="1">
      <c r="A39" s="89"/>
      <c r="B39" s="94"/>
      <c r="C39" s="94"/>
      <c r="D39" s="94"/>
      <c r="E39" s="94"/>
      <c r="F39" s="94"/>
      <c r="G39" s="94"/>
      <c r="H39" s="94"/>
      <c r="I39" s="94"/>
    </row>
    <row r="40" spans="1:9" ht="15.25">
      <c r="A40" s="89"/>
      <c r="B40" s="93" t="str">
        <f>shares!C13</f>
        <v>Effects of options and dilutive securities</v>
      </c>
      <c r="G40" s="40"/>
      <c r="H40" s="168">
        <f>shares!L13</f>
        <v>-8.25</v>
      </c>
      <c r="I40" s="93"/>
    </row>
    <row r="41" spans="1:9" s="40" customFormat="1" ht="2.25" customHeight="1">
      <c r="A41" s="89"/>
      <c r="B41" s="94"/>
      <c r="C41" s="94"/>
      <c r="D41" s="94"/>
      <c r="E41" s="94"/>
      <c r="F41" s="94"/>
      <c r="G41" s="94"/>
      <c r="H41" s="94"/>
      <c r="I41" s="94"/>
    </row>
    <row r="42" spans="1:9" s="40" customFormat="1" ht="15.25">
      <c r="A42" s="89" t="s">
        <v>119</v>
      </c>
      <c r="B42" s="93" t="s">
        <v>121</v>
      </c>
      <c r="C42" s="93"/>
      <c r="D42" s="93"/>
      <c r="E42" s="93"/>
      <c r="F42" s="93"/>
      <c r="G42" s="93"/>
      <c r="H42" s="28">
        <f>-debt_interest!L12</f>
        <v>0</v>
      </c>
      <c r="I42" s="93"/>
    </row>
    <row r="43" spans="1:9" s="40" customFormat="1" ht="15.25">
      <c r="A43" s="89"/>
      <c r="B43" s="93" t="str">
        <f>debt_interest!B30&amp;" interest rate"</f>
        <v>Revolver interest rate</v>
      </c>
      <c r="C43" s="93"/>
      <c r="D43" s="93"/>
      <c r="E43" s="93"/>
      <c r="F43" s="93"/>
      <c r="G43" s="93"/>
      <c r="H43" s="633">
        <f>debt_interest!$L$31</f>
        <v>2.8E-3</v>
      </c>
      <c r="I43" s="93"/>
    </row>
    <row r="44" spans="1:9" s="40" customFormat="1" ht="15.25">
      <c r="A44" s="89"/>
      <c r="B44" s="93" t="str">
        <f>debt_interest!B34&amp;" interest rate"</f>
        <v>Long-term debt  interest rate</v>
      </c>
      <c r="C44" s="93"/>
      <c r="D44" s="93"/>
      <c r="E44" s="93"/>
      <c r="F44" s="93"/>
      <c r="G44" s="93"/>
      <c r="H44" s="633">
        <f>debt_interest!L35</f>
        <v>5.6000000000000001E-2</v>
      </c>
      <c r="I44" s="93"/>
    </row>
    <row r="45" spans="1:9" s="40" customFormat="1" ht="15.25">
      <c r="A45" s="89"/>
      <c r="B45" s="93" t="str">
        <f>debt_interest!B40&amp;" interest rate"</f>
        <v>Cash Balances: interest rate</v>
      </c>
      <c r="C45" s="93"/>
      <c r="D45" s="93"/>
      <c r="E45" s="93"/>
      <c r="F45" s="93"/>
      <c r="G45" s="93"/>
      <c r="H45" s="633">
        <f>debt_interest!L41</f>
        <v>0.01</v>
      </c>
      <c r="I45" s="93"/>
    </row>
    <row r="46" spans="1:9" s="40" customFormat="1" ht="2.25" customHeight="1">
      <c r="A46" s="89"/>
      <c r="B46" s="94"/>
      <c r="C46" s="94"/>
      <c r="D46" s="94"/>
      <c r="E46" s="94"/>
      <c r="F46" s="94"/>
      <c r="G46" s="94"/>
      <c r="H46" s="94"/>
      <c r="I46" s="94"/>
    </row>
    <row r="47" spans="1:9" s="40" customFormat="1" ht="15.25">
      <c r="A47" s="89"/>
      <c r="B47" s="7"/>
      <c r="C47" s="93"/>
      <c r="D47" s="93"/>
      <c r="E47" s="93"/>
      <c r="F47" s="107">
        <f>IS!$P$5</f>
        <v>2015</v>
      </c>
      <c r="G47" s="107">
        <f>IS!$P$5</f>
        <v>2015</v>
      </c>
      <c r="H47" s="107">
        <f>IS!$P$5</f>
        <v>2015</v>
      </c>
      <c r="I47" s="93"/>
    </row>
    <row r="48" spans="1:9" s="40" customFormat="1" ht="15.25">
      <c r="A48" s="89"/>
      <c r="C48"/>
      <c r="D48"/>
      <c r="E48"/>
      <c r="F48" s="107" t="s">
        <v>193</v>
      </c>
      <c r="G48" s="107" t="s">
        <v>192</v>
      </c>
      <c r="H48" s="107" t="s">
        <v>132</v>
      </c>
    </row>
    <row r="49" spans="1:8" s="40" customFormat="1" ht="15.25">
      <c r="A49" s="89"/>
      <c r="C49"/>
      <c r="D49"/>
      <c r="E49"/>
      <c r="F49" s="329">
        <f>IS!P15</f>
        <v>3005.4047284800008</v>
      </c>
      <c r="G49" s="330">
        <f>IS!P19</f>
        <v>3005.4047284800008</v>
      </c>
      <c r="H49" s="331">
        <f>IS!P29</f>
        <v>7.4294373061040897</v>
      </c>
    </row>
    <row r="50" spans="1:8" s="40" customFormat="1" ht="15.25">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pageSetUpPr fitToPage="1"/>
  </sheetPr>
  <dimension ref="A1:V45"/>
  <sheetViews>
    <sheetView showGridLines="0" zoomScale="85" zoomScaleNormal="85" workbookViewId="0">
      <selection activeCell="A26" sqref="A26"/>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 min="19" max="19" width="13.6796875" bestFit="1" customWidth="1"/>
  </cols>
  <sheetData>
    <row r="1" spans="1:18" ht="18.75" thickBot="1">
      <c r="A1" s="89"/>
      <c r="B1" s="16" t="str">
        <f>"Debt and Interest Schedule for "&amp;Name</f>
        <v>Debt and Interest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K6" s="24"/>
    </row>
    <row r="7" spans="1:18">
      <c r="A7" s="89" t="s">
        <v>118</v>
      </c>
      <c r="B7" t="s">
        <v>178</v>
      </c>
      <c r="K7" s="24"/>
      <c r="L7" s="28">
        <f>cf!L19</f>
        <v>2379.819246907196</v>
      </c>
      <c r="M7" s="28">
        <f>cf!M19</f>
        <v>1162.165587268224</v>
      </c>
      <c r="N7" s="28">
        <f>cf!N19</f>
        <v>2437.1142276904175</v>
      </c>
      <c r="O7" s="28">
        <f>cf!O19</f>
        <v>2496.089152244218</v>
      </c>
      <c r="P7" s="28">
        <f>cf!P19</f>
        <v>2556.2435752890951</v>
      </c>
    </row>
    <row r="8" spans="1:18">
      <c r="A8" s="89"/>
      <c r="C8" t="s">
        <v>176</v>
      </c>
      <c r="K8" s="24"/>
      <c r="L8" s="29">
        <f>equity!L11</f>
        <v>-1481.9282797839078</v>
      </c>
      <c r="M8" s="29">
        <f>equity!M11</f>
        <v>-891.66556437560519</v>
      </c>
      <c r="N8" s="29">
        <f>equity!N11</f>
        <v>0</v>
      </c>
      <c r="O8" s="29">
        <f>equity!O11</f>
        <v>0</v>
      </c>
      <c r="P8" s="29">
        <f>equity!P11</f>
        <v>0</v>
      </c>
    </row>
    <row r="9" spans="1:18">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c r="A10" s="89"/>
      <c r="C10" t="s">
        <v>152</v>
      </c>
      <c r="K10" s="24"/>
      <c r="L10" s="29">
        <f>equity!L13</f>
        <v>0</v>
      </c>
      <c r="M10" s="29">
        <f>equity!M13</f>
        <v>0</v>
      </c>
      <c r="N10" s="29">
        <f>equity!N13</f>
        <v>0</v>
      </c>
      <c r="O10" s="29">
        <f>equity!O13</f>
        <v>0</v>
      </c>
      <c r="P10" s="29">
        <f>equity!P13</f>
        <v>0</v>
      </c>
    </row>
    <row r="11" spans="1:18">
      <c r="A11" s="89"/>
      <c r="C11" t="s">
        <v>168</v>
      </c>
      <c r="K11" s="24"/>
      <c r="L11" s="29">
        <f>BS!K7</f>
        <v>2046</v>
      </c>
      <c r="M11" s="29">
        <f>BS!L7</f>
        <v>2000</v>
      </c>
      <c r="N11" s="29">
        <f>BS!M7</f>
        <v>2000</v>
      </c>
      <c r="O11" s="29">
        <f>BS!N7</f>
        <v>2000</v>
      </c>
      <c r="P11" s="29">
        <f>BS!O7</f>
        <v>2000</v>
      </c>
    </row>
    <row r="12" spans="1:18">
      <c r="A12" s="89" t="s">
        <v>118</v>
      </c>
      <c r="C12" t="s">
        <v>169</v>
      </c>
      <c r="K12" s="24"/>
      <c r="L12" s="108">
        <v>0</v>
      </c>
      <c r="M12" s="6">
        <f>L12</f>
        <v>0</v>
      </c>
      <c r="N12" s="6">
        <f>M12</f>
        <v>0</v>
      </c>
      <c r="O12" s="6">
        <f>N12</f>
        <v>0</v>
      </c>
      <c r="P12" s="6">
        <f>O12</f>
        <v>0</v>
      </c>
      <c r="R12" s="50"/>
    </row>
    <row r="13" spans="1:18" s="18" customFormat="1">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c r="A14" s="89"/>
      <c r="B14" s="7"/>
      <c r="C14" t="s">
        <v>170</v>
      </c>
      <c r="K14" s="510"/>
      <c r="L14" s="182">
        <f t="shared" ref="L14:P15" si="0">L25</f>
        <v>0</v>
      </c>
      <c r="M14" s="182">
        <f t="shared" si="0"/>
        <v>0</v>
      </c>
      <c r="N14" s="182">
        <f>N25</f>
        <v>0</v>
      </c>
      <c r="O14" s="182">
        <f t="shared" si="0"/>
        <v>0</v>
      </c>
      <c r="P14" s="182">
        <f t="shared" si="0"/>
        <v>0</v>
      </c>
    </row>
    <row r="15" spans="1:18" s="33" customFormat="1">
      <c r="A15" s="89"/>
      <c r="B15" s="35"/>
      <c r="C15" s="33" t="s">
        <v>171</v>
      </c>
      <c r="K15" s="510"/>
      <c r="L15" s="182">
        <f>L26</f>
        <v>-400</v>
      </c>
      <c r="M15" s="182">
        <f t="shared" si="0"/>
        <v>0</v>
      </c>
      <c r="N15" s="182">
        <f t="shared" si="0"/>
        <v>-275</v>
      </c>
      <c r="O15" s="182">
        <f t="shared" si="0"/>
        <v>0</v>
      </c>
      <c r="P15" s="182">
        <f t="shared" si="0"/>
        <v>0</v>
      </c>
    </row>
    <row r="16" spans="1:18">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c r="A17" s="89"/>
      <c r="K17" s="24"/>
    </row>
    <row r="18" spans="1:22">
      <c r="A18" s="89"/>
      <c r="B18" s="84" t="str">
        <f>BS!B24</f>
        <v>Revolver</v>
      </c>
      <c r="K18" s="24"/>
      <c r="Q18" s="579"/>
    </row>
    <row r="19" spans="1:22">
      <c r="A19" s="89"/>
      <c r="C19" t="s">
        <v>155</v>
      </c>
      <c r="I19" s="502"/>
      <c r="J19" s="39"/>
      <c r="K19" s="511"/>
      <c r="L19" s="183">
        <f>K21</f>
        <v>0</v>
      </c>
      <c r="M19" s="183">
        <f>L21</f>
        <v>0</v>
      </c>
      <c r="N19" s="183">
        <f>M21</f>
        <v>0</v>
      </c>
      <c r="O19" s="183">
        <f>N21</f>
        <v>0</v>
      </c>
      <c r="P19" s="183">
        <f>O21</f>
        <v>0</v>
      </c>
      <c r="Q19" s="619"/>
    </row>
    <row r="20" spans="1:22">
      <c r="A20" s="89"/>
      <c r="C20" t="s">
        <v>64</v>
      </c>
      <c r="I20" s="502"/>
      <c r="J20" s="39"/>
      <c r="K20" s="512" t="s">
        <v>262</v>
      </c>
      <c r="L20" s="6">
        <v>0</v>
      </c>
      <c r="M20" s="6">
        <v>0</v>
      </c>
      <c r="N20" s="6">
        <v>0</v>
      </c>
      <c r="O20" s="6">
        <v>0</v>
      </c>
      <c r="P20" s="6">
        <v>0</v>
      </c>
    </row>
    <row r="21" spans="1:22">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c r="A22" s="89"/>
      <c r="K22" s="24"/>
    </row>
    <row r="23" spans="1:22">
      <c r="A23" s="89"/>
      <c r="B23" s="84" t="str">
        <f>BS!B25</f>
        <v xml:space="preserve">Long-term debt </v>
      </c>
      <c r="K23" s="24"/>
    </row>
    <row r="24" spans="1:22">
      <c r="A24" s="89"/>
      <c r="C24" s="19" t="s">
        <v>185</v>
      </c>
      <c r="I24" s="47"/>
      <c r="J24" s="48"/>
      <c r="K24" s="513"/>
      <c r="L24" s="5">
        <f>K27</f>
        <v>3975</v>
      </c>
      <c r="M24" s="5">
        <f>L27</f>
        <v>3575</v>
      </c>
      <c r="N24" s="5">
        <f>M27</f>
        <v>3575</v>
      </c>
      <c r="O24" s="5">
        <f>N27</f>
        <v>3300</v>
      </c>
      <c r="P24" s="5">
        <f>O27</f>
        <v>3300</v>
      </c>
      <c r="Q24" s="555"/>
    </row>
    <row r="25" spans="1:22">
      <c r="A25" s="89"/>
      <c r="C25" s="19" t="s">
        <v>209</v>
      </c>
      <c r="I25" s="49"/>
      <c r="J25" s="49"/>
      <c r="K25" s="649" t="s">
        <v>307</v>
      </c>
      <c r="L25" s="22">
        <v>0</v>
      </c>
      <c r="M25" s="22">
        <v>0</v>
      </c>
      <c r="N25" s="22">
        <v>0</v>
      </c>
      <c r="O25" s="22">
        <v>0</v>
      </c>
      <c r="P25" s="22">
        <v>0</v>
      </c>
      <c r="R25" s="50"/>
    </row>
    <row r="26" spans="1:22" s="18" customFormat="1">
      <c r="A26" s="89"/>
      <c r="C26" s="19" t="s">
        <v>179</v>
      </c>
      <c r="I26" s="49"/>
      <c r="J26" s="49"/>
      <c r="K26" s="514" t="s">
        <v>263</v>
      </c>
      <c r="L26" s="80">
        <v>-400</v>
      </c>
      <c r="M26" s="80">
        <v>0</v>
      </c>
      <c r="N26" s="80">
        <v>-275</v>
      </c>
      <c r="O26" s="80">
        <v>0</v>
      </c>
      <c r="P26" s="80">
        <v>0</v>
      </c>
      <c r="R26"/>
      <c r="S26"/>
      <c r="T26"/>
      <c r="U26"/>
      <c r="V26"/>
    </row>
    <row r="27" spans="1:22">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c r="A28" s="89"/>
      <c r="C28" s="19"/>
      <c r="I28" s="30"/>
      <c r="J28" s="30"/>
      <c r="K28" s="135"/>
      <c r="L28" s="17"/>
      <c r="M28" s="17"/>
      <c r="N28" s="17"/>
      <c r="O28" s="17"/>
      <c r="P28" s="17"/>
    </row>
    <row r="29" spans="1:22" s="13" customFormat="1">
      <c r="A29" s="89"/>
      <c r="B29" s="116"/>
      <c r="C29" s="117"/>
      <c r="D29" s="116"/>
      <c r="E29" s="116"/>
      <c r="F29" s="116"/>
      <c r="G29" s="116"/>
      <c r="H29" s="116"/>
      <c r="I29" s="581"/>
      <c r="J29" s="118"/>
      <c r="K29" s="515"/>
      <c r="L29" s="119"/>
      <c r="M29" s="119"/>
      <c r="N29" s="119"/>
      <c r="O29" s="119"/>
      <c r="P29" s="119"/>
      <c r="R29" s="50"/>
    </row>
    <row r="30" spans="1:22">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c r="A31" s="89"/>
      <c r="I31" t="str">
        <f>I35</f>
        <v>Interest Rate</v>
      </c>
      <c r="K31" s="567"/>
      <c r="L31" s="184">
        <v>2.8E-3</v>
      </c>
      <c r="M31" s="185">
        <f>L31</f>
        <v>2.8E-3</v>
      </c>
      <c r="N31" s="185">
        <f>M31</f>
        <v>2.8E-3</v>
      </c>
      <c r="O31" s="185">
        <f>N31</f>
        <v>2.8E-3</v>
      </c>
      <c r="P31" s="185">
        <f>O31</f>
        <v>2.8E-3</v>
      </c>
      <c r="R31" s="50"/>
      <c r="S31" s="548">
        <v>700</v>
      </c>
      <c r="T31" s="549">
        <v>6.7500000000000004E-2</v>
      </c>
    </row>
    <row r="32" spans="1:22">
      <c r="A32" s="89"/>
      <c r="I32" t="str">
        <f>I36</f>
        <v>Interest Expense</v>
      </c>
      <c r="J32" s="33"/>
      <c r="K32" s="510"/>
      <c r="L32" s="5">
        <f>L30*L31</f>
        <v>0</v>
      </c>
      <c r="M32" s="5">
        <f>M30*M31</f>
        <v>0</v>
      </c>
      <c r="N32" s="5">
        <f>N30*N31</f>
        <v>0</v>
      </c>
      <c r="O32" s="5">
        <f>O30*O31</f>
        <v>0</v>
      </c>
      <c r="P32" s="5">
        <f>P30*P31</f>
        <v>0</v>
      </c>
      <c r="S32" s="550">
        <v>400</v>
      </c>
      <c r="T32" s="549">
        <v>0.05</v>
      </c>
    </row>
    <row r="33" spans="1:20">
      <c r="A33" s="89"/>
      <c r="J33" s="32"/>
      <c r="K33" s="517"/>
      <c r="L33" s="186"/>
      <c r="M33" s="167"/>
      <c r="N33" s="167"/>
      <c r="O33" s="167"/>
      <c r="P33" s="167"/>
      <c r="S33" s="550">
        <v>300</v>
      </c>
      <c r="T33" s="549">
        <v>4.8800000000000003E-2</v>
      </c>
    </row>
    <row r="34" spans="1:20">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c r="A37" s="89"/>
      <c r="J37" s="33"/>
      <c r="K37" s="510"/>
      <c r="L37" s="5"/>
      <c r="M37" s="5"/>
      <c r="N37" s="5"/>
      <c r="O37" s="5"/>
      <c r="P37" s="5"/>
      <c r="S37" s="547" t="s">
        <v>269</v>
      </c>
      <c r="T37" s="639">
        <f>SUMPRODUCT(S31:S36,T31:T36)/SUM(S31:S36)</f>
        <v>5.6040909090909093E-2</v>
      </c>
    </row>
    <row r="38" spans="1:20" s="7" customFormat="1">
      <c r="I38" s="7" t="s">
        <v>210</v>
      </c>
      <c r="J38" s="35"/>
      <c r="K38" s="518"/>
      <c r="L38" s="25">
        <f>L32+L36</f>
        <v>211.4</v>
      </c>
      <c r="M38" s="25">
        <f>M32+M36</f>
        <v>200.20000000000002</v>
      </c>
      <c r="N38" s="25">
        <f>N32+N36</f>
        <v>192.5</v>
      </c>
      <c r="O38" s="25">
        <f>O32+O36</f>
        <v>184.8</v>
      </c>
      <c r="P38" s="25">
        <f>P32+P36</f>
        <v>184.8</v>
      </c>
    </row>
    <row r="39" spans="1:20">
      <c r="A39" s="89"/>
      <c r="J39" s="33"/>
      <c r="K39" s="510"/>
    </row>
    <row r="40" spans="1:20">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c r="A41" s="89"/>
      <c r="B41" s="18"/>
      <c r="I41" t="str">
        <f>I31</f>
        <v>Interest Rate</v>
      </c>
      <c r="J41" s="33"/>
      <c r="K41" s="510"/>
      <c r="L41" s="184">
        <v>0.01</v>
      </c>
      <c r="M41" s="185">
        <f>L41</f>
        <v>0.01</v>
      </c>
      <c r="N41" s="185">
        <f>M41</f>
        <v>0.01</v>
      </c>
      <c r="O41" s="185">
        <f>N41</f>
        <v>0.01</v>
      </c>
      <c r="P41" s="185">
        <f>O41</f>
        <v>0.01</v>
      </c>
      <c r="R41" s="50"/>
    </row>
    <row r="42" spans="1:20">
      <c r="A42" s="89" t="s">
        <v>118</v>
      </c>
      <c r="I42" t="s">
        <v>183</v>
      </c>
      <c r="J42" s="33"/>
      <c r="K42" s="510"/>
      <c r="L42" s="5">
        <f>-L40*L41</f>
        <v>-20.23</v>
      </c>
      <c r="M42" s="5">
        <f>-M40*M41</f>
        <v>-20</v>
      </c>
      <c r="N42" s="5">
        <f>-N40*N41</f>
        <v>-20</v>
      </c>
      <c r="O42" s="5">
        <f>-O40*O41</f>
        <v>-20</v>
      </c>
      <c r="P42" s="5">
        <f>-P40*P41</f>
        <v>-20</v>
      </c>
    </row>
    <row r="43" spans="1:20">
      <c r="A43" s="89"/>
      <c r="J43" s="33"/>
      <c r="K43" s="33"/>
      <c r="L43" s="5"/>
      <c r="M43" s="5"/>
      <c r="N43" s="5"/>
      <c r="O43" s="5"/>
      <c r="P43" s="5"/>
      <c r="S43" s="227"/>
    </row>
    <row r="44" spans="1:20">
      <c r="A44" s="89"/>
    </row>
    <row r="45" spans="1:20">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75"/>
  <sheetViews>
    <sheetView topLeftCell="L10" zoomScale="75" zoomScaleNormal="75" workbookViewId="0">
      <selection activeCell="R19" sqref="R19"/>
    </sheetView>
  </sheetViews>
  <sheetFormatPr defaultColWidth="9.1796875" defaultRowHeight="13"/>
  <cols>
    <col min="1" max="1" width="12.81640625" style="705" customWidth="1"/>
    <col min="2" max="2" width="9.1796875" style="706"/>
    <col min="3" max="3" width="11" style="705" customWidth="1"/>
    <col min="4" max="4" width="23" style="705" customWidth="1"/>
    <col min="5" max="5" width="11.5" style="705" customWidth="1"/>
    <col min="6" max="6" width="24.31640625" style="705" customWidth="1"/>
    <col min="7" max="7" width="9.1796875" style="706"/>
    <col min="8" max="8" width="9.31640625" style="706" bestFit="1" customWidth="1"/>
    <col min="9" max="9" width="13.81640625" style="705" customWidth="1"/>
    <col min="10" max="12" width="9.1796875" style="705"/>
    <col min="13" max="13" width="25.81640625" style="705" customWidth="1"/>
    <col min="14" max="14" width="9.1796875" style="706"/>
    <col min="15" max="21" width="9.1796875" style="705"/>
    <col min="22" max="22" width="37.5" style="705" customWidth="1"/>
    <col min="23" max="23" width="9.81640625" style="705" bestFit="1" customWidth="1"/>
    <col min="24" max="24" width="10.31640625" style="705" bestFit="1" customWidth="1"/>
    <col min="25" max="16384" width="9.1796875" style="705"/>
  </cols>
  <sheetData>
    <row r="1" spans="1:30" ht="13.75" thickBot="1">
      <c r="A1" s="882" t="s">
        <v>762</v>
      </c>
      <c r="B1" s="803"/>
      <c r="C1" s="804"/>
      <c r="D1" s="804"/>
      <c r="E1" s="804"/>
      <c r="F1" s="804"/>
      <c r="G1" s="803"/>
      <c r="H1" s="803"/>
      <c r="N1" s="803"/>
    </row>
    <row r="2" spans="1:30" ht="13.5" customHeight="1">
      <c r="A2" s="1301" t="s">
        <v>761</v>
      </c>
      <c r="B2" s="1301"/>
      <c r="C2" s="1301"/>
      <c r="D2" s="1301"/>
      <c r="E2" s="1301"/>
      <c r="F2" s="1301"/>
      <c r="G2" s="1301"/>
      <c r="H2" s="1301"/>
      <c r="I2" s="881"/>
      <c r="L2" s="1304" t="s">
        <v>760</v>
      </c>
      <c r="M2" s="1305"/>
      <c r="N2" s="1305"/>
      <c r="O2" s="1305"/>
      <c r="P2" s="1305"/>
      <c r="Q2" s="1305"/>
      <c r="R2" s="1305"/>
      <c r="S2" s="1305"/>
      <c r="T2" s="1305"/>
      <c r="U2" s="1306"/>
    </row>
    <row r="3" spans="1:30" ht="14.25" customHeight="1" thickBot="1">
      <c r="A3" s="804" t="s">
        <v>628</v>
      </c>
      <c r="B3" s="803"/>
      <c r="C3" s="804"/>
      <c r="D3" s="804"/>
      <c r="E3" s="804"/>
      <c r="F3" s="804"/>
      <c r="G3" s="803"/>
      <c r="H3" s="803"/>
      <c r="L3" s="1307"/>
      <c r="M3" s="1308"/>
      <c r="N3" s="1308"/>
      <c r="O3" s="1308"/>
      <c r="P3" s="1308"/>
      <c r="Q3" s="1308"/>
      <c r="R3" s="1308"/>
      <c r="S3" s="1308"/>
      <c r="T3" s="1308"/>
      <c r="U3" s="1309"/>
    </row>
    <row r="4" spans="1:30" ht="13.5" customHeight="1" thickBot="1">
      <c r="A4" s="791"/>
      <c r="B4" s="865">
        <v>2011</v>
      </c>
      <c r="C4" s="880"/>
      <c r="D4" s="879"/>
      <c r="E4" s="880"/>
      <c r="F4" s="879"/>
      <c r="G4" s="878" t="s">
        <v>759</v>
      </c>
      <c r="H4" s="877" t="s">
        <v>758</v>
      </c>
      <c r="I4" s="791"/>
      <c r="L4" s="751"/>
      <c r="M4" s="800"/>
      <c r="N4" s="876"/>
      <c r="O4" s="876"/>
      <c r="P4" s="876"/>
      <c r="Q4" s="876"/>
      <c r="R4" s="876"/>
      <c r="S4" s="876"/>
      <c r="T4" s="800"/>
      <c r="U4" s="747"/>
    </row>
    <row r="5" spans="1:30" ht="14" thickBot="1">
      <c r="A5" s="740"/>
      <c r="B5" s="875" t="s">
        <v>757</v>
      </c>
      <c r="C5" s="874" t="s">
        <v>756</v>
      </c>
      <c r="D5" s="873"/>
      <c r="E5" s="874" t="s">
        <v>755</v>
      </c>
      <c r="F5" s="873"/>
      <c r="G5" s="872" t="s">
        <v>754</v>
      </c>
      <c r="H5" s="871" t="s">
        <v>754</v>
      </c>
      <c r="I5" s="740"/>
      <c r="L5" s="751"/>
      <c r="M5" s="801"/>
      <c r="N5" s="799"/>
      <c r="O5" s="870"/>
      <c r="P5" s="870"/>
      <c r="Q5" s="870"/>
      <c r="R5" s="800"/>
      <c r="S5" s="1302" t="s">
        <v>715</v>
      </c>
      <c r="T5" s="1303"/>
      <c r="U5" s="747"/>
    </row>
    <row r="6" spans="1:30" ht="14" thickBot="1">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ht="13.2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92" t="s">
        <v>747</v>
      </c>
      <c r="X7" s="1292"/>
      <c r="Y7" s="1292"/>
      <c r="Z7" s="1292"/>
      <c r="AA7" s="1292"/>
      <c r="AB7" s="1292"/>
      <c r="AC7" s="1292"/>
      <c r="AD7" s="1293"/>
    </row>
    <row r="8" spans="1:30" ht="14" thickBot="1">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300" t="s">
        <v>744</v>
      </c>
      <c r="X8" s="1300"/>
      <c r="Y8" s="1300"/>
      <c r="Z8" s="1300"/>
      <c r="AA8" s="1294" t="s">
        <v>743</v>
      </c>
      <c r="AB8" s="1294"/>
      <c r="AC8" s="1294"/>
      <c r="AD8" s="1295"/>
    </row>
    <row r="9" spans="1:30" ht="13.2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89" t="s">
        <v>726</v>
      </c>
      <c r="W11" s="1312"/>
      <c r="X11" s="824" t="s">
        <v>707</v>
      </c>
      <c r="Y11" s="824"/>
      <c r="Z11" s="824"/>
      <c r="AA11" s="850">
        <v>1.38</v>
      </c>
      <c r="AB11" s="849">
        <v>1.46</v>
      </c>
      <c r="AC11" s="849">
        <v>1.35</v>
      </c>
      <c r="AD11" s="848">
        <v>1.53</v>
      </c>
    </row>
    <row r="12" spans="1:30" ht="13.5" customHeight="1" thickTop="1" thickBot="1">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89"/>
      <c r="W12" s="1312"/>
      <c r="X12" s="815" t="s">
        <v>631</v>
      </c>
      <c r="Y12" s="815"/>
      <c r="Z12" s="815"/>
      <c r="AA12" s="847">
        <v>1.62</v>
      </c>
      <c r="AB12" s="846">
        <v>1.63</v>
      </c>
      <c r="AC12" s="846">
        <v>1.55</v>
      </c>
      <c r="AD12" s="845">
        <v>1.1399999999999999</v>
      </c>
    </row>
    <row r="13" spans="1:30" ht="13.5" customHeight="1" thickTop="1" thickBot="1">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90"/>
      <c r="W13" s="1313"/>
      <c r="X13" s="807" t="s">
        <v>630</v>
      </c>
      <c r="Y13" s="807"/>
      <c r="Z13" s="807"/>
      <c r="AA13" s="844">
        <v>1.1499999999999999</v>
      </c>
      <c r="AB13" s="843">
        <v>1.36</v>
      </c>
      <c r="AC13" s="843">
        <v>1.68</v>
      </c>
      <c r="AD13" s="842">
        <v>1.35</v>
      </c>
    </row>
    <row r="14" spans="1:30" ht="14" thickBot="1">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92" t="s">
        <v>715</v>
      </c>
      <c r="X15" s="1292"/>
      <c r="Y15" s="1292"/>
      <c r="Z15" s="1292"/>
      <c r="AA15" s="1292"/>
      <c r="AB15" s="1293"/>
    </row>
    <row r="16" spans="1:30" ht="13.2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300" t="s">
        <v>642</v>
      </c>
      <c r="X16" s="1300"/>
      <c r="Y16" s="1300" t="s">
        <v>642</v>
      </c>
      <c r="Z16" s="1300"/>
      <c r="AA16" s="1310" t="s">
        <v>641</v>
      </c>
      <c r="AB16" s="1311"/>
    </row>
    <row r="17" spans="1:28" ht="13.2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89" t="s">
        <v>633</v>
      </c>
      <c r="W19" s="824" t="s">
        <v>707</v>
      </c>
      <c r="X19" s="824"/>
      <c r="Y19" s="824"/>
      <c r="Z19" s="824"/>
      <c r="AA19" s="824">
        <v>5.68</v>
      </c>
      <c r="AB19" s="823">
        <v>5.81</v>
      </c>
    </row>
    <row r="20" spans="1:28" ht="13.5" customHeight="1" thickTop="1" thickBot="1">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89"/>
      <c r="W20" s="815" t="s">
        <v>631</v>
      </c>
      <c r="X20" s="815"/>
      <c r="Y20" s="815"/>
      <c r="Z20" s="815"/>
      <c r="AA20" s="815">
        <v>6.09</v>
      </c>
      <c r="AB20" s="814">
        <v>6.85</v>
      </c>
    </row>
    <row r="21" spans="1:28" ht="14.25" customHeight="1" thickTop="1" thickBot="1">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90"/>
      <c r="W21" s="807" t="s">
        <v>630</v>
      </c>
      <c r="X21" s="807"/>
      <c r="Y21" s="807"/>
      <c r="Z21" s="807"/>
      <c r="AA21" s="807">
        <v>5.2</v>
      </c>
      <c r="AB21" s="806">
        <v>5</v>
      </c>
    </row>
    <row r="22" spans="1:28" ht="14.25" customHeight="1" thickTop="1">
      <c r="D22" s="705" t="s">
        <v>430</v>
      </c>
      <c r="L22" s="751"/>
      <c r="M22" s="800"/>
      <c r="N22" s="805"/>
      <c r="O22" s="805"/>
      <c r="P22" s="805"/>
      <c r="Q22" s="805"/>
      <c r="R22" s="800"/>
      <c r="S22" s="805"/>
      <c r="T22" s="805"/>
      <c r="U22" s="747"/>
    </row>
    <row r="23" spans="1:28" ht="14" thickBot="1">
      <c r="A23" s="802" t="s">
        <v>223</v>
      </c>
      <c r="B23" s="803"/>
      <c r="C23" s="804"/>
      <c r="D23" s="804"/>
      <c r="E23" s="804"/>
      <c r="F23" s="804"/>
      <c r="G23" s="803"/>
      <c r="H23" s="803"/>
      <c r="I23" s="802"/>
      <c r="L23" s="751"/>
      <c r="M23" s="801" t="s">
        <v>223</v>
      </c>
      <c r="N23" s="799"/>
      <c r="O23" s="799"/>
      <c r="P23" s="799"/>
      <c r="Q23" s="799"/>
      <c r="R23" s="800"/>
      <c r="S23" s="799"/>
      <c r="T23" s="799"/>
      <c r="U23" s="747"/>
    </row>
    <row r="24" spans="1:28" ht="13.2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ht="13.2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ht="13.2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ht="13.2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ht="13.2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ht="13.2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ht="13.2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ht="13.2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ht="13.2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ht="13.2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ht="13.25">
      <c r="A34" s="740"/>
      <c r="B34" s="767"/>
      <c r="C34" s="784" t="s">
        <v>297</v>
      </c>
      <c r="D34" s="765"/>
      <c r="E34" s="785" t="s">
        <v>297</v>
      </c>
      <c r="F34" s="765"/>
      <c r="G34" s="739"/>
      <c r="H34" s="738"/>
      <c r="I34" s="740"/>
      <c r="L34" s="751"/>
      <c r="M34" s="762"/>
      <c r="N34" s="759"/>
      <c r="O34" s="768"/>
      <c r="P34" s="759"/>
      <c r="Q34" s="759"/>
      <c r="R34" s="749"/>
      <c r="S34" s="759"/>
      <c r="T34" s="759"/>
      <c r="U34" s="747"/>
    </row>
    <row r="35" spans="1:21" ht="13.2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ht="13.25">
      <c r="A36" s="740"/>
      <c r="B36" s="767"/>
      <c r="C36" s="784" t="s">
        <v>297</v>
      </c>
      <c r="D36" s="765"/>
      <c r="E36" s="785" t="s">
        <v>297</v>
      </c>
      <c r="F36" s="765"/>
      <c r="G36" s="739"/>
      <c r="H36" s="738"/>
      <c r="I36" s="740"/>
      <c r="L36" s="751"/>
      <c r="M36" s="762"/>
      <c r="N36" s="759"/>
      <c r="O36" s="768"/>
      <c r="P36" s="759"/>
      <c r="Q36" s="759"/>
      <c r="R36" s="749"/>
      <c r="S36" s="759"/>
      <c r="T36" s="759"/>
      <c r="U36" s="747"/>
    </row>
    <row r="37" spans="1:21" ht="13.2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ht="13.2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ht="13.2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ht="13.2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c r="A42" s="740"/>
      <c r="B42" s="767"/>
      <c r="C42" s="784" t="s">
        <v>297</v>
      </c>
      <c r="D42" s="765"/>
      <c r="E42" s="785" t="s">
        <v>297</v>
      </c>
      <c r="F42" s="765"/>
      <c r="G42" s="739"/>
      <c r="H42" s="738"/>
      <c r="I42" s="740"/>
      <c r="L42" s="751"/>
      <c r="M42" s="762"/>
      <c r="N42" s="759"/>
      <c r="O42" s="768"/>
      <c r="P42" s="759"/>
      <c r="Q42" s="759"/>
      <c r="R42" s="749"/>
      <c r="S42" s="759"/>
      <c r="T42" s="759"/>
      <c r="U42" s="747"/>
    </row>
    <row r="43" spans="1:21" ht="13.2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ht="13.25">
      <c r="A44" s="740"/>
      <c r="B44" s="767"/>
      <c r="C44" s="784" t="s">
        <v>297</v>
      </c>
      <c r="D44" s="765"/>
      <c r="E44" s="785" t="s">
        <v>297</v>
      </c>
      <c r="F44" s="765"/>
      <c r="G44" s="739"/>
      <c r="H44" s="738"/>
      <c r="I44" s="740"/>
      <c r="L44" s="751"/>
      <c r="M44" s="762"/>
      <c r="N44" s="759"/>
      <c r="O44" s="768"/>
      <c r="P44" s="759"/>
      <c r="Q44" s="759"/>
      <c r="R44" s="749"/>
      <c r="S44" s="759"/>
      <c r="T44" s="759"/>
      <c r="U44" s="747"/>
    </row>
    <row r="45" spans="1:21" ht="13.2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ht="13.2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ht="13.2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ht="13.25">
      <c r="A48" s="740"/>
      <c r="B48" s="767"/>
      <c r="C48" s="766"/>
      <c r="D48" s="765"/>
      <c r="E48" s="764"/>
      <c r="F48" s="765"/>
      <c r="G48" s="739"/>
      <c r="H48" s="738"/>
      <c r="I48" s="740"/>
      <c r="L48" s="751"/>
      <c r="M48" s="762"/>
      <c r="N48" s="759"/>
      <c r="O48" s="760"/>
      <c r="P48" s="782"/>
      <c r="Q48" s="759"/>
      <c r="R48" s="749"/>
      <c r="S48" s="759"/>
      <c r="T48" s="759"/>
      <c r="U48" s="747"/>
    </row>
    <row r="49" spans="1:21" ht="13.2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ht="13.2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ht="13.2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ht="13.25">
      <c r="A52" s="740"/>
      <c r="B52" s="767"/>
      <c r="C52" s="766"/>
      <c r="D52" s="765"/>
      <c r="E52" s="764"/>
      <c r="F52" s="763"/>
      <c r="G52" s="739"/>
      <c r="H52" s="738"/>
      <c r="I52" s="740"/>
      <c r="L52" s="751"/>
      <c r="M52" s="762"/>
      <c r="N52" s="759"/>
      <c r="O52" s="761"/>
      <c r="P52" s="760"/>
      <c r="Q52" s="759"/>
      <c r="R52" s="749"/>
      <c r="S52" s="759"/>
      <c r="T52" s="759"/>
      <c r="U52" s="747"/>
    </row>
    <row r="53" spans="1:21" ht="14" thickBot="1">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4.75" thickTop="1" thickBot="1">
      <c r="E54" s="746" t="s">
        <v>297</v>
      </c>
      <c r="F54" s="740"/>
      <c r="G54" s="739"/>
      <c r="H54" s="738"/>
      <c r="L54" s="745"/>
      <c r="M54" s="743"/>
      <c r="N54" s="744"/>
      <c r="O54" s="743"/>
      <c r="P54" s="743"/>
      <c r="Q54" s="743"/>
      <c r="R54" s="743"/>
      <c r="S54" s="743"/>
      <c r="T54" s="743"/>
      <c r="U54" s="742"/>
    </row>
    <row r="55" spans="1:21" ht="13.75" thickTop="1">
      <c r="A55" s="741"/>
      <c r="F55" s="740" t="s">
        <v>17</v>
      </c>
      <c r="G55" s="739">
        <f>G41</f>
        <v>19861.285464587338</v>
      </c>
      <c r="H55" s="738">
        <f ca="1">H41-H28</f>
        <v>19861.459534936701</v>
      </c>
    </row>
    <row r="56" spans="1:21">
      <c r="F56" s="740" t="s">
        <v>651</v>
      </c>
      <c r="G56" s="739">
        <f>G53</f>
        <v>19861.459534936701</v>
      </c>
      <c r="H56" s="738">
        <f>H53-H43</f>
        <v>19861.459534936701</v>
      </c>
      <c r="O56" s="706"/>
      <c r="P56" s="706"/>
      <c r="Q56" s="706"/>
    </row>
    <row r="57" spans="1:21" ht="13.75" thickBot="1">
      <c r="F57" s="737" t="s">
        <v>650</v>
      </c>
      <c r="G57" s="736">
        <f>G55-G56</f>
        <v>-0.17407034936331911</v>
      </c>
      <c r="H57" s="735">
        <f ca="1">H55-H56</f>
        <v>0</v>
      </c>
      <c r="N57" s="705"/>
    </row>
    <row r="58" spans="1:21" ht="13.75" thickTop="1">
      <c r="O58" s="706"/>
      <c r="P58" s="706"/>
      <c r="Q58" s="706"/>
    </row>
    <row r="59" spans="1:21">
      <c r="N59" s="705"/>
    </row>
    <row r="60" spans="1:21">
      <c r="N60" s="705"/>
    </row>
    <row r="64" spans="1:21" ht="13.75" thickBot="1">
      <c r="M64" s="734" t="s">
        <v>649</v>
      </c>
      <c r="N64" s="733"/>
      <c r="O64" s="733"/>
      <c r="P64" s="733"/>
      <c r="Q64" s="733"/>
    </row>
    <row r="65" spans="13:28" s="705" customFormat="1" ht="26.75" thickTop="1">
      <c r="M65" s="732"/>
      <c r="N65" s="731" t="s">
        <v>648</v>
      </c>
      <c r="O65" s="731" t="s">
        <v>647</v>
      </c>
      <c r="P65" s="731" t="s">
        <v>646</v>
      </c>
      <c r="Q65" s="731" t="s">
        <v>645</v>
      </c>
    </row>
    <row r="66" spans="13:28" s="705" customFormat="1" ht="13.75" thickBot="1">
      <c r="M66" s="723" t="s">
        <v>632</v>
      </c>
      <c r="N66" s="728">
        <v>1.38</v>
      </c>
      <c r="O66" s="728">
        <v>1.46</v>
      </c>
      <c r="P66" s="728">
        <v>5.68</v>
      </c>
      <c r="Q66" s="728">
        <v>5.81</v>
      </c>
    </row>
    <row r="67" spans="13:28" s="705" customFormat="1" ht="13.75" thickBot="1">
      <c r="M67" s="723" t="s">
        <v>644</v>
      </c>
      <c r="N67" s="728">
        <v>19</v>
      </c>
      <c r="O67" s="728">
        <v>19</v>
      </c>
      <c r="P67" s="728">
        <v>20</v>
      </c>
      <c r="Q67" s="728">
        <v>20</v>
      </c>
    </row>
    <row r="68" spans="13:28" s="705" customFormat="1" ht="13.75" thickBot="1">
      <c r="M68" s="723" t="s">
        <v>631</v>
      </c>
      <c r="N68" s="728">
        <v>1.62</v>
      </c>
      <c r="O68" s="728">
        <v>1.63</v>
      </c>
      <c r="P68" s="728">
        <v>6.09</v>
      </c>
      <c r="Q68" s="728">
        <v>6.85</v>
      </c>
      <c r="V68" s="730"/>
      <c r="W68" s="1292" t="s">
        <v>643</v>
      </c>
      <c r="X68" s="1292"/>
      <c r="Y68" s="1292"/>
      <c r="Z68" s="1292"/>
      <c r="AA68" s="1292"/>
      <c r="AB68" s="1293"/>
    </row>
    <row r="69" spans="13:28" s="705" customFormat="1" ht="13.75" thickBot="1">
      <c r="M69" s="723" t="s">
        <v>630</v>
      </c>
      <c r="N69" s="728">
        <v>1.1499999999999999</v>
      </c>
      <c r="O69" s="728">
        <v>1.36</v>
      </c>
      <c r="P69" s="728">
        <v>5.2</v>
      </c>
      <c r="Q69" s="728">
        <v>5</v>
      </c>
      <c r="V69" s="729"/>
      <c r="W69" s="1291" t="s">
        <v>642</v>
      </c>
      <c r="X69" s="1291"/>
      <c r="Y69" s="1291"/>
      <c r="Z69" s="1291"/>
      <c r="AA69" s="1294" t="s">
        <v>641</v>
      </c>
      <c r="AB69" s="1295"/>
    </row>
    <row r="70" spans="13:28" s="705" customFormat="1" ht="13.75" thickBot="1">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3.75" thickBot="1">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c r="N72" s="706"/>
      <c r="V72" s="716" t="s">
        <v>634</v>
      </c>
      <c r="W72" s="715">
        <v>6.41</v>
      </c>
      <c r="X72" s="715">
        <v>5.58</v>
      </c>
      <c r="Y72" s="715">
        <v>6.14</v>
      </c>
      <c r="Z72" s="715">
        <v>5.9</v>
      </c>
      <c r="AA72" s="714">
        <v>5.9</v>
      </c>
      <c r="AB72" s="713">
        <f>1.05*AA72</f>
        <v>6.1950000000000003</v>
      </c>
    </row>
    <row r="73" spans="13:28" s="705" customFormat="1">
      <c r="N73" s="706"/>
      <c r="V73" s="1296" t="s">
        <v>633</v>
      </c>
      <c r="W73" s="1298" t="s">
        <v>632</v>
      </c>
      <c r="X73" s="1298"/>
      <c r="Y73" s="1298"/>
      <c r="Z73" s="1298"/>
      <c r="AA73" s="712">
        <v>5.68</v>
      </c>
      <c r="AB73" s="711">
        <v>5.81</v>
      </c>
    </row>
    <row r="74" spans="13:28" s="705" customFormat="1">
      <c r="N74" s="706"/>
      <c r="V74" s="1296"/>
      <c r="W74" s="1298" t="s">
        <v>631</v>
      </c>
      <c r="X74" s="1298"/>
      <c r="Y74" s="1298"/>
      <c r="Z74" s="1298"/>
      <c r="AA74" s="710">
        <v>6.09</v>
      </c>
      <c r="AB74" s="709">
        <v>6.85</v>
      </c>
    </row>
    <row r="75" spans="13:28" s="705" customFormat="1" ht="13.75" thickBot="1">
      <c r="N75" s="706"/>
      <c r="V75" s="1297"/>
      <c r="W75" s="1299" t="s">
        <v>630</v>
      </c>
      <c r="X75" s="1299"/>
      <c r="Y75" s="1299"/>
      <c r="Z75" s="1299"/>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U38"/>
  <sheetViews>
    <sheetView topLeftCell="A13" zoomScale="55" zoomScaleNormal="55" workbookViewId="0">
      <selection activeCell="L1" sqref="L1"/>
    </sheetView>
  </sheetViews>
  <sheetFormatPr defaultColWidth="9.1796875" defaultRowHeight="13"/>
  <cols>
    <col min="1" max="16384" width="9.1796875" style="733"/>
  </cols>
  <sheetData>
    <row r="1" spans="1:17" ht="17.75">
      <c r="A1" s="887" t="s">
        <v>771</v>
      </c>
    </row>
    <row r="3" spans="1:17" ht="17.75">
      <c r="A3" s="886"/>
    </row>
    <row r="5" spans="1:17" ht="18.75" customHeight="1">
      <c r="A5" s="1315" t="s">
        <v>770</v>
      </c>
      <c r="B5" s="1315"/>
      <c r="C5" s="1315"/>
      <c r="D5" s="1315"/>
      <c r="E5" s="1315"/>
      <c r="F5" s="1315"/>
      <c r="G5" s="1315"/>
      <c r="H5" s="1315"/>
      <c r="I5" s="1315"/>
      <c r="J5" s="1315"/>
      <c r="K5" s="1315"/>
      <c r="L5" s="1315"/>
      <c r="M5" s="1315"/>
      <c r="N5" s="1315"/>
      <c r="O5" s="1315"/>
      <c r="P5" s="1315"/>
      <c r="Q5" s="1315"/>
    </row>
    <row r="6" spans="1:17">
      <c r="A6" s="1315"/>
      <c r="B6" s="1315"/>
      <c r="C6" s="1315"/>
      <c r="D6" s="1315"/>
      <c r="E6" s="1315"/>
      <c r="F6" s="1315"/>
      <c r="G6" s="1315"/>
      <c r="H6" s="1315"/>
      <c r="I6" s="1315"/>
      <c r="J6" s="1315"/>
      <c r="K6" s="1315"/>
      <c r="L6" s="1315"/>
      <c r="M6" s="1315"/>
      <c r="N6" s="1315"/>
      <c r="O6" s="1315"/>
      <c r="P6" s="1315"/>
      <c r="Q6" s="1315"/>
    </row>
    <row r="7" spans="1:17" ht="18.75" customHeight="1">
      <c r="A7" s="1315"/>
      <c r="B7" s="1315"/>
      <c r="C7" s="1315"/>
      <c r="D7" s="1315"/>
      <c r="E7" s="1315"/>
      <c r="F7" s="1315"/>
      <c r="G7" s="1315"/>
      <c r="H7" s="1315"/>
      <c r="I7" s="1315"/>
      <c r="J7" s="1315"/>
      <c r="K7" s="1315"/>
      <c r="L7" s="1315"/>
      <c r="M7" s="1315"/>
      <c r="N7" s="1315"/>
      <c r="O7" s="1315"/>
      <c r="P7" s="1315"/>
      <c r="Q7" s="1315"/>
    </row>
    <row r="9" spans="1:17" ht="18.25">
      <c r="A9" s="883" t="s">
        <v>769</v>
      </c>
    </row>
    <row r="11" spans="1:17" ht="18.25">
      <c r="A11" s="883"/>
    </row>
    <row r="13" spans="1:17" ht="18.25">
      <c r="A13" s="884" t="s">
        <v>768</v>
      </c>
    </row>
    <row r="15" spans="1:17" ht="18.25">
      <c r="A15" s="883"/>
    </row>
    <row r="17" spans="1:21" ht="18.75" customHeight="1">
      <c r="B17" s="1314" t="s">
        <v>767</v>
      </c>
      <c r="C17" s="1314"/>
      <c r="D17" s="1314"/>
      <c r="E17" s="1314"/>
      <c r="F17" s="1314"/>
      <c r="G17" s="1314"/>
      <c r="H17" s="1314"/>
      <c r="I17" s="1314"/>
      <c r="J17" s="1314"/>
      <c r="K17" s="1314"/>
      <c r="L17" s="1314"/>
      <c r="M17" s="1314"/>
      <c r="N17" s="1314"/>
      <c r="O17" s="1314"/>
      <c r="P17" s="1314"/>
      <c r="Q17" s="1314"/>
      <c r="R17" s="1314"/>
      <c r="S17" s="885"/>
      <c r="T17" s="885"/>
      <c r="U17" s="885"/>
    </row>
    <row r="18" spans="1:21" ht="18" customHeight="1">
      <c r="B18" s="1314"/>
      <c r="C18" s="1314"/>
      <c r="D18" s="1314"/>
      <c r="E18" s="1314"/>
      <c r="F18" s="1314"/>
      <c r="G18" s="1314"/>
      <c r="H18" s="1314"/>
      <c r="I18" s="1314"/>
      <c r="J18" s="1314"/>
      <c r="K18" s="1314"/>
      <c r="L18" s="1314"/>
      <c r="M18" s="1314"/>
      <c r="N18" s="1314"/>
      <c r="O18" s="1314"/>
      <c r="P18" s="1314"/>
      <c r="Q18" s="1314"/>
      <c r="R18" s="1314"/>
      <c r="S18" s="885"/>
      <c r="T18" s="885"/>
      <c r="U18" s="885"/>
    </row>
    <row r="19" spans="1:21" ht="18" customHeight="1">
      <c r="B19" s="1314"/>
      <c r="C19" s="1314"/>
      <c r="D19" s="1314"/>
      <c r="E19" s="1314"/>
      <c r="F19" s="1314"/>
      <c r="G19" s="1314"/>
      <c r="H19" s="1314"/>
      <c r="I19" s="1314"/>
      <c r="J19" s="1314"/>
      <c r="K19" s="1314"/>
      <c r="L19" s="1314"/>
      <c r="M19" s="1314"/>
      <c r="N19" s="1314"/>
      <c r="O19" s="1314"/>
      <c r="P19" s="1314"/>
      <c r="Q19" s="1314"/>
      <c r="R19" s="1314"/>
      <c r="S19" s="885"/>
      <c r="T19" s="885"/>
      <c r="U19" s="885"/>
    </row>
    <row r="20" spans="1:21" ht="18" customHeight="1">
      <c r="B20" s="1314"/>
      <c r="C20" s="1314"/>
      <c r="D20" s="1314"/>
      <c r="E20" s="1314"/>
      <c r="F20" s="1314"/>
      <c r="G20" s="1314"/>
      <c r="H20" s="1314"/>
      <c r="I20" s="1314"/>
      <c r="J20" s="1314"/>
      <c r="K20" s="1314"/>
      <c r="L20" s="1314"/>
      <c r="M20" s="1314"/>
      <c r="N20" s="1314"/>
      <c r="O20" s="1314"/>
      <c r="P20" s="1314"/>
      <c r="Q20" s="1314"/>
      <c r="R20" s="1314"/>
      <c r="S20" s="885"/>
      <c r="T20" s="885"/>
      <c r="U20" s="885"/>
    </row>
    <row r="21" spans="1:21" ht="18" customHeight="1">
      <c r="B21" s="1314"/>
      <c r="C21" s="1314"/>
      <c r="D21" s="1314"/>
      <c r="E21" s="1314"/>
      <c r="F21" s="1314"/>
      <c r="G21" s="1314"/>
      <c r="H21" s="1314"/>
      <c r="I21" s="1314"/>
      <c r="J21" s="1314"/>
      <c r="K21" s="1314"/>
      <c r="L21" s="1314"/>
      <c r="M21" s="1314"/>
      <c r="N21" s="1314"/>
      <c r="O21" s="1314"/>
      <c r="P21" s="1314"/>
      <c r="Q21" s="1314"/>
      <c r="R21" s="1314"/>
      <c r="S21" s="885"/>
      <c r="T21" s="885"/>
      <c r="U21" s="885"/>
    </row>
    <row r="22" spans="1:21" ht="18" customHeight="1">
      <c r="B22" s="1314"/>
      <c r="C22" s="1314"/>
      <c r="D22" s="1314"/>
      <c r="E22" s="1314"/>
      <c r="F22" s="1314"/>
      <c r="G22" s="1314"/>
      <c r="H22" s="1314"/>
      <c r="I22" s="1314"/>
      <c r="J22" s="1314"/>
      <c r="K22" s="1314"/>
      <c r="L22" s="1314"/>
      <c r="M22" s="1314"/>
      <c r="N22" s="1314"/>
      <c r="O22" s="1314"/>
      <c r="P22" s="1314"/>
      <c r="Q22" s="1314"/>
      <c r="R22" s="1314"/>
      <c r="S22" s="885"/>
      <c r="T22" s="885"/>
      <c r="U22" s="885"/>
    </row>
    <row r="23" spans="1:21" ht="12.75" customHeight="1">
      <c r="A23" s="885"/>
      <c r="B23" s="885"/>
      <c r="C23" s="885"/>
      <c r="D23" s="885"/>
      <c r="E23" s="885"/>
      <c r="F23" s="885"/>
      <c r="G23" s="885"/>
      <c r="H23" s="885"/>
      <c r="I23" s="885"/>
      <c r="J23" s="885"/>
      <c r="K23" s="885"/>
      <c r="L23" s="885"/>
      <c r="M23" s="885"/>
      <c r="N23" s="885"/>
      <c r="O23" s="885"/>
      <c r="P23" s="885"/>
      <c r="Q23" s="885"/>
      <c r="R23" s="885"/>
      <c r="S23" s="885"/>
      <c r="T23" s="885"/>
      <c r="U23" s="885"/>
    </row>
    <row r="24" spans="1:21" ht="18.25">
      <c r="A24" s="883"/>
    </row>
    <row r="26" spans="1:21" ht="18.25">
      <c r="A26" s="884" t="s">
        <v>766</v>
      </c>
    </row>
    <row r="28" spans="1:21" ht="18.25">
      <c r="A28" s="883"/>
    </row>
    <row r="30" spans="1:21" ht="18.25">
      <c r="A30" s="884" t="s">
        <v>765</v>
      </c>
    </row>
    <row r="32" spans="1:21" ht="18.25">
      <c r="A32" s="883"/>
    </row>
    <row r="34" spans="1:1" ht="18.25">
      <c r="A34" s="884" t="s">
        <v>764</v>
      </c>
    </row>
    <row r="36" spans="1:1" ht="18.25">
      <c r="A36" s="883"/>
    </row>
    <row r="38" spans="1:1" ht="18.25">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4:M8"/>
  <sheetViews>
    <sheetView workbookViewId="0">
      <selection activeCell="M7" sqref="M7"/>
    </sheetView>
  </sheetViews>
  <sheetFormatPr defaultColWidth="9.1796875" defaultRowHeight="13"/>
  <cols>
    <col min="1" max="16384" width="9.1796875" style="733"/>
  </cols>
  <sheetData>
    <row r="4" spans="1:13" ht="13.75" thickBot="1"/>
    <row r="5" spans="1:13" ht="16.5" thickBot="1">
      <c r="A5" s="901"/>
      <c r="B5" s="900">
        <v>2001</v>
      </c>
      <c r="C5" s="900">
        <v>2002</v>
      </c>
      <c r="D5" s="900">
        <v>2003</v>
      </c>
      <c r="E5" s="900">
        <v>2004</v>
      </c>
      <c r="F5" s="900">
        <v>2005</v>
      </c>
      <c r="G5" s="900">
        <v>2006</v>
      </c>
      <c r="H5" s="900">
        <v>2007</v>
      </c>
      <c r="I5" s="900">
        <v>2008</v>
      </c>
      <c r="J5" s="900">
        <v>2009</v>
      </c>
      <c r="K5" s="900">
        <v>2010</v>
      </c>
      <c r="L5" s="900">
        <v>2011</v>
      </c>
      <c r="M5" s="899">
        <v>2012</v>
      </c>
    </row>
    <row r="6" spans="1:13" ht="16.5" thickBot="1">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6.5" thickTop="1">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6.5" thickBot="1">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76"/>
  <sheetViews>
    <sheetView workbookViewId="0">
      <selection activeCell="C34" activeCellId="1" sqref="A33 C34"/>
    </sheetView>
  </sheetViews>
  <sheetFormatPr defaultColWidth="10.31640625" defaultRowHeight="11.75"/>
  <cols>
    <col min="1" max="1" width="51" style="954" customWidth="1"/>
    <col min="2" max="2" width="21" style="954" customWidth="1"/>
    <col min="3" max="3" width="14.1796875" style="954" bestFit="1" customWidth="1"/>
    <col min="4" max="4" width="11.81640625" style="954" customWidth="1"/>
    <col min="5" max="7" width="9.1796875" style="954" customWidth="1"/>
    <col min="8" max="8" width="11.81640625" style="954" customWidth="1"/>
    <col min="9" max="9" width="9.1796875" style="954" customWidth="1"/>
    <col min="10" max="16384" width="10.31640625" style="954"/>
  </cols>
  <sheetData>
    <row r="1" spans="1:9" ht="12.5">
      <c r="A1" s="955" t="s">
        <v>513</v>
      </c>
    </row>
    <row r="2" spans="1:9" ht="12.5">
      <c r="A2" s="955" t="s">
        <v>819</v>
      </c>
    </row>
    <row r="3" spans="1:9" ht="12.5">
      <c r="A3" s="955" t="s">
        <v>818</v>
      </c>
    </row>
    <row r="4" spans="1:9" ht="12.25">
      <c r="A4" s="956" t="s">
        <v>430</v>
      </c>
    </row>
    <row r="5" spans="1:9" ht="12.5">
      <c r="A5" s="955" t="s">
        <v>223</v>
      </c>
    </row>
    <row r="6" spans="1:9" ht="12.25">
      <c r="A6" s="956" t="s">
        <v>430</v>
      </c>
    </row>
    <row r="7" spans="1:9" ht="12.25">
      <c r="A7" s="956" t="s">
        <v>430</v>
      </c>
    </row>
    <row r="8" spans="1:9" ht="12.25">
      <c r="A8" s="956" t="s">
        <v>430</v>
      </c>
    </row>
    <row r="9" spans="1:9" ht="12.25">
      <c r="A9" s="956" t="s">
        <v>430</v>
      </c>
      <c r="B9" s="956" t="s">
        <v>430</v>
      </c>
      <c r="C9" s="956" t="s">
        <v>430</v>
      </c>
      <c r="D9" s="956" t="s">
        <v>430</v>
      </c>
      <c r="E9" s="956" t="s">
        <v>430</v>
      </c>
      <c r="F9" s="956" t="s">
        <v>430</v>
      </c>
      <c r="G9" s="956" t="s">
        <v>430</v>
      </c>
      <c r="H9" s="956" t="s">
        <v>430</v>
      </c>
      <c r="I9" s="956" t="s">
        <v>430</v>
      </c>
    </row>
    <row r="10" spans="1:9" ht="12.25">
      <c r="A10" s="956" t="s">
        <v>430</v>
      </c>
      <c r="B10" s="956" t="s">
        <v>430</v>
      </c>
      <c r="C10" s="966" t="s">
        <v>817</v>
      </c>
      <c r="E10" s="956" t="s">
        <v>430</v>
      </c>
      <c r="F10" s="956" t="s">
        <v>430</v>
      </c>
      <c r="G10" s="966" t="s">
        <v>816</v>
      </c>
      <c r="I10" s="956" t="s">
        <v>430</v>
      </c>
    </row>
    <row r="11" spans="1:9" ht="12.25">
      <c r="A11" s="956" t="s">
        <v>430</v>
      </c>
      <c r="B11" s="956" t="s">
        <v>430</v>
      </c>
      <c r="C11" s="967">
        <v>2010</v>
      </c>
      <c r="E11" s="956" t="s">
        <v>430</v>
      </c>
      <c r="F11" s="956" t="s">
        <v>430</v>
      </c>
      <c r="G11" s="967">
        <v>2009</v>
      </c>
      <c r="I11" s="956" t="s">
        <v>430</v>
      </c>
    </row>
    <row r="12" spans="1:9" ht="12.25">
      <c r="A12" s="956" t="s">
        <v>430</v>
      </c>
      <c r="B12" s="956" t="s">
        <v>430</v>
      </c>
      <c r="C12" s="966" t="s">
        <v>815</v>
      </c>
      <c r="I12" s="956" t="s">
        <v>430</v>
      </c>
    </row>
    <row r="13" spans="1:9" ht="12.25">
      <c r="A13" s="959" t="s">
        <v>17</v>
      </c>
      <c r="B13" s="956" t="s">
        <v>430</v>
      </c>
      <c r="C13" s="956" t="s">
        <v>430</v>
      </c>
      <c r="D13" s="956" t="s">
        <v>430</v>
      </c>
      <c r="E13" s="956" t="s">
        <v>430</v>
      </c>
      <c r="F13" s="956" t="s">
        <v>430</v>
      </c>
      <c r="G13" s="956" t="s">
        <v>430</v>
      </c>
      <c r="H13" s="956" t="s">
        <v>430</v>
      </c>
      <c r="I13" s="956" t="s">
        <v>430</v>
      </c>
    </row>
    <row r="14" spans="1:9" ht="12.25">
      <c r="A14" s="956" t="s">
        <v>430</v>
      </c>
      <c r="B14" s="956" t="s">
        <v>430</v>
      </c>
      <c r="C14" s="956" t="s">
        <v>430</v>
      </c>
      <c r="D14" s="956" t="s">
        <v>430</v>
      </c>
      <c r="E14" s="956" t="s">
        <v>430</v>
      </c>
      <c r="F14" s="956" t="s">
        <v>430</v>
      </c>
      <c r="G14" s="956" t="s">
        <v>430</v>
      </c>
      <c r="H14" s="956" t="s">
        <v>430</v>
      </c>
      <c r="I14" s="956" t="s">
        <v>430</v>
      </c>
    </row>
    <row r="15" spans="1:9" ht="12.25">
      <c r="A15" s="959" t="s">
        <v>814</v>
      </c>
      <c r="B15" s="956" t="s">
        <v>430</v>
      </c>
      <c r="C15" s="956" t="s">
        <v>430</v>
      </c>
      <c r="D15" s="956" t="s">
        <v>430</v>
      </c>
      <c r="E15" s="956" t="s">
        <v>430</v>
      </c>
      <c r="F15" s="956" t="s">
        <v>430</v>
      </c>
      <c r="G15" s="956" t="s">
        <v>430</v>
      </c>
      <c r="H15" s="956" t="s">
        <v>430</v>
      </c>
      <c r="I15" s="956" t="s">
        <v>430</v>
      </c>
    </row>
    <row r="16" spans="1:9" ht="12.25">
      <c r="A16" s="959" t="s">
        <v>375</v>
      </c>
      <c r="B16" s="956" t="s">
        <v>430</v>
      </c>
      <c r="D16" s="957">
        <v>2046</v>
      </c>
      <c r="E16" s="956" t="s">
        <v>430</v>
      </c>
      <c r="F16" s="956" t="s">
        <v>430</v>
      </c>
      <c r="G16" s="957">
        <v>1918</v>
      </c>
      <c r="I16" s="956" t="s">
        <v>430</v>
      </c>
    </row>
    <row r="17" spans="1:9" ht="12.25">
      <c r="A17" s="959" t="s">
        <v>813</v>
      </c>
      <c r="B17" s="956" t="s">
        <v>430</v>
      </c>
      <c r="C17" s="956" t="s">
        <v>430</v>
      </c>
      <c r="D17" s="956" t="s">
        <v>430</v>
      </c>
      <c r="E17" s="956" t="s">
        <v>430</v>
      </c>
      <c r="F17" s="956" t="s">
        <v>430</v>
      </c>
      <c r="G17" s="956" t="s">
        <v>430</v>
      </c>
      <c r="H17" s="956" t="s">
        <v>430</v>
      </c>
      <c r="I17" s="956" t="s">
        <v>430</v>
      </c>
    </row>
    <row r="18" spans="1:9" ht="12.25">
      <c r="A18" s="959" t="s">
        <v>468</v>
      </c>
      <c r="B18" s="956" t="s">
        <v>430</v>
      </c>
      <c r="C18" s="956" t="s">
        <v>430</v>
      </c>
      <c r="D18" s="958">
        <v>20248</v>
      </c>
      <c r="E18" s="956" t="s">
        <v>430</v>
      </c>
      <c r="F18" s="956" t="s">
        <v>430</v>
      </c>
      <c r="G18" s="956" t="s">
        <v>430</v>
      </c>
      <c r="H18" s="958">
        <v>19587</v>
      </c>
      <c r="I18" s="956" t="s">
        <v>430</v>
      </c>
    </row>
    <row r="19" spans="1:9" ht="12.25">
      <c r="A19" s="959" t="s">
        <v>467</v>
      </c>
      <c r="B19" s="956" t="s">
        <v>430</v>
      </c>
      <c r="C19" s="956" t="s">
        <v>430</v>
      </c>
      <c r="D19" s="958">
        <v>17136</v>
      </c>
      <c r="E19" s="956" t="s">
        <v>430</v>
      </c>
      <c r="F19" s="956" t="s">
        <v>430</v>
      </c>
      <c r="G19" s="956" t="s">
        <v>430</v>
      </c>
      <c r="H19" s="958">
        <v>16991</v>
      </c>
      <c r="I19" s="956" t="s">
        <v>430</v>
      </c>
    </row>
    <row r="20" spans="1:9" ht="12.25">
      <c r="A20" s="959" t="s">
        <v>812</v>
      </c>
      <c r="B20" s="956" t="s">
        <v>430</v>
      </c>
      <c r="C20" s="956" t="s">
        <v>430</v>
      </c>
      <c r="D20" s="958">
        <v>1404</v>
      </c>
      <c r="E20" s="956" t="s">
        <v>430</v>
      </c>
      <c r="F20" s="956" t="s">
        <v>430</v>
      </c>
      <c r="G20" s="956" t="s">
        <v>430</v>
      </c>
      <c r="H20" s="958">
        <v>1433</v>
      </c>
      <c r="I20" s="956" t="s">
        <v>430</v>
      </c>
    </row>
    <row r="21" spans="1:9" ht="12.25">
      <c r="A21" s="959" t="s">
        <v>372</v>
      </c>
      <c r="B21" s="956" t="s">
        <v>430</v>
      </c>
      <c r="C21" s="956" t="s">
        <v>430</v>
      </c>
      <c r="D21" s="958">
        <v>2218</v>
      </c>
      <c r="E21" s="956" t="s">
        <v>430</v>
      </c>
      <c r="F21" s="956" t="s">
        <v>430</v>
      </c>
      <c r="G21" s="956" t="s">
        <v>430</v>
      </c>
      <c r="H21" s="958">
        <v>2075</v>
      </c>
      <c r="I21" s="956" t="s">
        <v>430</v>
      </c>
    </row>
    <row r="22" spans="1:9" ht="12.25">
      <c r="A22" s="956" t="s">
        <v>430</v>
      </c>
      <c r="B22" s="956" t="s">
        <v>430</v>
      </c>
      <c r="C22" s="956" t="s">
        <v>430</v>
      </c>
      <c r="E22" s="956" t="s">
        <v>430</v>
      </c>
      <c r="F22" s="956" t="s">
        <v>430</v>
      </c>
      <c r="G22" s="956" t="s">
        <v>430</v>
      </c>
      <c r="I22" s="956" t="s">
        <v>430</v>
      </c>
    </row>
    <row r="23" spans="1:9" ht="12.25">
      <c r="A23" s="956" t="s">
        <v>430</v>
      </c>
      <c r="B23" s="956" t="s">
        <v>430</v>
      </c>
      <c r="C23" s="956" t="s">
        <v>430</v>
      </c>
      <c r="D23" s="956" t="s">
        <v>430</v>
      </c>
      <c r="E23" s="956" t="s">
        <v>430</v>
      </c>
      <c r="F23" s="956" t="s">
        <v>430</v>
      </c>
      <c r="G23" s="956" t="s">
        <v>430</v>
      </c>
      <c r="H23" s="956" t="s">
        <v>430</v>
      </c>
      <c r="I23" s="956" t="s">
        <v>430</v>
      </c>
    </row>
    <row r="24" spans="1:9" ht="12.5">
      <c r="A24" s="955" t="s">
        <v>463</v>
      </c>
      <c r="B24" s="956" t="s">
        <v>430</v>
      </c>
      <c r="C24" s="956" t="s">
        <v>430</v>
      </c>
      <c r="D24" s="958">
        <v>43052</v>
      </c>
      <c r="E24" s="956" t="s">
        <v>430</v>
      </c>
      <c r="F24" s="956" t="s">
        <v>430</v>
      </c>
      <c r="G24" s="956" t="s">
        <v>430</v>
      </c>
      <c r="H24" s="958">
        <v>42004</v>
      </c>
      <c r="I24" s="956" t="s">
        <v>430</v>
      </c>
    </row>
    <row r="25" spans="1:9" ht="12.25">
      <c r="A25" s="956" t="s">
        <v>430</v>
      </c>
      <c r="B25" s="956" t="s">
        <v>430</v>
      </c>
      <c r="C25" s="956" t="s">
        <v>430</v>
      </c>
      <c r="D25" s="956" t="s">
        <v>430</v>
      </c>
      <c r="E25" s="956" t="s">
        <v>430</v>
      </c>
      <c r="F25" s="956" t="s">
        <v>430</v>
      </c>
      <c r="G25" s="956" t="s">
        <v>430</v>
      </c>
      <c r="H25" s="956" t="s">
        <v>430</v>
      </c>
      <c r="I25" s="956" t="s">
        <v>430</v>
      </c>
    </row>
    <row r="26" spans="1:9" ht="12.25">
      <c r="A26" s="959" t="s">
        <v>196</v>
      </c>
      <c r="B26" s="956" t="s">
        <v>430</v>
      </c>
      <c r="C26" s="956" t="s">
        <v>430</v>
      </c>
      <c r="D26" s="958">
        <v>77</v>
      </c>
      <c r="E26" s="956" t="s">
        <v>430</v>
      </c>
      <c r="F26" s="956" t="s">
        <v>430</v>
      </c>
      <c r="G26" s="956" t="s">
        <v>430</v>
      </c>
      <c r="H26" s="958">
        <v>51</v>
      </c>
      <c r="I26" s="956" t="s">
        <v>430</v>
      </c>
    </row>
    <row r="27" spans="1:9" ht="12.25">
      <c r="A27" s="959" t="s">
        <v>459</v>
      </c>
      <c r="B27" s="956" t="s">
        <v>430</v>
      </c>
      <c r="C27" s="956" t="s">
        <v>430</v>
      </c>
      <c r="D27" s="958">
        <v>452</v>
      </c>
      <c r="E27" s="965" t="s">
        <v>811</v>
      </c>
      <c r="F27" s="964" t="s">
        <v>430</v>
      </c>
      <c r="G27" s="956" t="s">
        <v>430</v>
      </c>
      <c r="H27" s="958">
        <v>460</v>
      </c>
      <c r="I27" s="965" t="s">
        <v>811</v>
      </c>
    </row>
    <row r="28" spans="1:9" ht="12.25">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2.25">
      <c r="A29" s="959" t="s">
        <v>810</v>
      </c>
      <c r="B29" s="956" t="s">
        <v>430</v>
      </c>
      <c r="C29" s="956" t="s">
        <v>430</v>
      </c>
      <c r="D29" s="958">
        <v>1896</v>
      </c>
      <c r="E29" s="956" t="s">
        <v>430</v>
      </c>
      <c r="F29" s="956" t="s">
        <v>430</v>
      </c>
      <c r="G29" s="956" t="s">
        <v>430</v>
      </c>
      <c r="H29" s="958">
        <v>2053</v>
      </c>
      <c r="I29" s="956" t="s">
        <v>430</v>
      </c>
    </row>
    <row r="30" spans="1:9" ht="12.25">
      <c r="A30" s="959" t="s">
        <v>809</v>
      </c>
    </row>
    <row r="31" spans="1:9" ht="12.25">
      <c r="A31" s="959" t="s">
        <v>456</v>
      </c>
      <c r="B31" s="956" t="s">
        <v>430</v>
      </c>
      <c r="C31" s="956" t="s">
        <v>430</v>
      </c>
      <c r="D31" s="958">
        <v>319</v>
      </c>
      <c r="E31" s="956" t="s">
        <v>430</v>
      </c>
      <c r="F31" s="956" t="s">
        <v>430</v>
      </c>
      <c r="G31" s="956" t="s">
        <v>430</v>
      </c>
      <c r="H31" s="958">
        <v>308</v>
      </c>
      <c r="I31" s="956" t="s">
        <v>430</v>
      </c>
    </row>
    <row r="32" spans="1:9" ht="12.25">
      <c r="A32" s="959" t="s">
        <v>455</v>
      </c>
      <c r="B32" s="956" t="s">
        <v>430</v>
      </c>
      <c r="C32" s="956" t="s">
        <v>430</v>
      </c>
      <c r="D32" s="958">
        <v>1563</v>
      </c>
      <c r="E32" s="956" t="s">
        <v>430</v>
      </c>
      <c r="F32" s="956" t="s">
        <v>430</v>
      </c>
      <c r="G32" s="956" t="s">
        <v>430</v>
      </c>
      <c r="H32" s="958">
        <v>1533</v>
      </c>
      <c r="I32" s="956" t="s">
        <v>430</v>
      </c>
    </row>
    <row r="33" spans="1:12" ht="12.25">
      <c r="A33" s="959" t="s">
        <v>449</v>
      </c>
      <c r="B33" s="956" t="s">
        <v>430</v>
      </c>
      <c r="C33" s="956" t="s">
        <v>430</v>
      </c>
      <c r="D33" s="956" t="s">
        <v>430</v>
      </c>
      <c r="E33" s="956" t="s">
        <v>430</v>
      </c>
      <c r="F33" s="956" t="s">
        <v>430</v>
      </c>
      <c r="G33" s="956" t="s">
        <v>430</v>
      </c>
      <c r="H33" s="958">
        <v>272</v>
      </c>
      <c r="I33" s="956" t="s">
        <v>430</v>
      </c>
    </row>
    <row r="34" spans="1:12" ht="12.25">
      <c r="A34" s="959" t="s">
        <v>217</v>
      </c>
      <c r="B34" s="956" t="s">
        <v>430</v>
      </c>
      <c r="C34" s="956" t="s">
        <v>430</v>
      </c>
      <c r="D34" s="958">
        <v>467</v>
      </c>
      <c r="E34" s="956" t="s">
        <v>430</v>
      </c>
      <c r="F34" s="956" t="s">
        <v>430</v>
      </c>
      <c r="G34" s="956" t="s">
        <v>430</v>
      </c>
      <c r="H34" s="958">
        <v>467</v>
      </c>
      <c r="I34" s="956" t="s">
        <v>430</v>
      </c>
    </row>
    <row r="35" spans="1:12" ht="12.25">
      <c r="A35" s="959" t="s">
        <v>454</v>
      </c>
      <c r="B35" s="956" t="s">
        <v>430</v>
      </c>
      <c r="C35" s="956" t="s">
        <v>430</v>
      </c>
      <c r="D35" s="958">
        <v>1282</v>
      </c>
      <c r="E35" s="956" t="s">
        <v>430</v>
      </c>
      <c r="F35" s="956" t="s">
        <v>430</v>
      </c>
      <c r="G35" s="956" t="s">
        <v>430</v>
      </c>
      <c r="H35" s="958">
        <v>1200</v>
      </c>
      <c r="I35" s="956" t="s">
        <v>430</v>
      </c>
    </row>
    <row r="36" spans="1:12" ht="12.25">
      <c r="A36" s="956" t="s">
        <v>430</v>
      </c>
      <c r="B36" s="956" t="s">
        <v>430</v>
      </c>
      <c r="C36" s="956" t="s">
        <v>430</v>
      </c>
      <c r="E36" s="956" t="s">
        <v>430</v>
      </c>
      <c r="F36" s="956" t="s">
        <v>430</v>
      </c>
      <c r="G36" s="956" t="s">
        <v>430</v>
      </c>
      <c r="I36" s="956" t="s">
        <v>430</v>
      </c>
    </row>
    <row r="37" spans="1:12" ht="12.25">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2.5">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2.25">
      <c r="A39" s="956" t="s">
        <v>430</v>
      </c>
      <c r="B39" s="956" t="s">
        <v>430</v>
      </c>
      <c r="C39" s="956" t="s">
        <v>430</v>
      </c>
      <c r="E39" s="956" t="s">
        <v>430</v>
      </c>
      <c r="F39" s="956" t="s">
        <v>430</v>
      </c>
      <c r="G39" s="956" t="s">
        <v>430</v>
      </c>
      <c r="I39" s="956" t="s">
        <v>430</v>
      </c>
    </row>
    <row r="40" spans="1:12" ht="12.25">
      <c r="A40" s="956" t="s">
        <v>430</v>
      </c>
      <c r="B40" s="956" t="s">
        <v>430</v>
      </c>
      <c r="C40" s="956" t="s">
        <v>430</v>
      </c>
      <c r="D40" s="956" t="s">
        <v>430</v>
      </c>
      <c r="E40" s="956" t="s">
        <v>430</v>
      </c>
      <c r="F40" s="956" t="s">
        <v>430</v>
      </c>
      <c r="G40" s="956" t="s">
        <v>430</v>
      </c>
      <c r="H40" s="956" t="s">
        <v>430</v>
      </c>
      <c r="I40" s="956" t="s">
        <v>430</v>
      </c>
    </row>
    <row r="41" spans="1:12" ht="12.25">
      <c r="A41" s="959" t="s">
        <v>20</v>
      </c>
      <c r="B41" s="956" t="s">
        <v>430</v>
      </c>
      <c r="C41" s="956" t="s">
        <v>430</v>
      </c>
      <c r="D41" s="956" t="s">
        <v>430</v>
      </c>
      <c r="E41" s="956" t="s">
        <v>430</v>
      </c>
      <c r="F41" s="956" t="s">
        <v>430</v>
      </c>
      <c r="G41" s="956" t="s">
        <v>430</v>
      </c>
      <c r="H41" s="956" t="s">
        <v>430</v>
      </c>
      <c r="I41" s="956" t="s">
        <v>430</v>
      </c>
    </row>
    <row r="42" spans="1:12" ht="12.25">
      <c r="A42" s="956" t="s">
        <v>430</v>
      </c>
      <c r="B42" s="956" t="s">
        <v>430</v>
      </c>
      <c r="C42" s="956" t="s">
        <v>430</v>
      </c>
      <c r="D42" s="956" t="s">
        <v>430</v>
      </c>
      <c r="E42" s="956" t="s">
        <v>430</v>
      </c>
      <c r="F42" s="956" t="s">
        <v>430</v>
      </c>
      <c r="G42" s="956" t="s">
        <v>430</v>
      </c>
      <c r="H42" s="956" t="s">
        <v>430</v>
      </c>
      <c r="I42" s="956" t="s">
        <v>430</v>
      </c>
    </row>
    <row r="43" spans="1:12" ht="12.25">
      <c r="A43" s="959" t="s">
        <v>451</v>
      </c>
      <c r="B43" s="956" t="s">
        <v>430</v>
      </c>
      <c r="D43" s="957">
        <v>22755</v>
      </c>
      <c r="E43" s="956" t="s">
        <v>430</v>
      </c>
      <c r="F43" s="956" t="s">
        <v>430</v>
      </c>
      <c r="G43" s="957">
        <v>22839</v>
      </c>
      <c r="I43" s="956" t="s">
        <v>430</v>
      </c>
    </row>
    <row r="44" spans="1:12" ht="12.25">
      <c r="A44" s="959" t="s">
        <v>450</v>
      </c>
      <c r="B44" s="956" t="s">
        <v>430</v>
      </c>
      <c r="C44" s="956" t="s">
        <v>430</v>
      </c>
      <c r="D44" s="958">
        <v>6133</v>
      </c>
      <c r="E44" s="956" t="s">
        <v>430</v>
      </c>
      <c r="F44" s="956" t="s">
        <v>430</v>
      </c>
      <c r="G44" s="956" t="s">
        <v>430</v>
      </c>
      <c r="H44" s="958">
        <v>6153</v>
      </c>
      <c r="I44" s="956" t="s">
        <v>430</v>
      </c>
    </row>
    <row r="45" spans="1:12" ht="12.25">
      <c r="A45" s="959" t="s">
        <v>447</v>
      </c>
      <c r="B45" s="956" t="s">
        <v>430</v>
      </c>
      <c r="C45" s="956" t="s">
        <v>430</v>
      </c>
      <c r="D45" s="958">
        <v>3975</v>
      </c>
      <c r="E45" s="956" t="s">
        <v>430</v>
      </c>
      <c r="F45" s="956" t="s">
        <v>430</v>
      </c>
      <c r="G45" s="956" t="s">
        <v>430</v>
      </c>
      <c r="H45" s="958">
        <v>3975</v>
      </c>
      <c r="I45" s="956" t="s">
        <v>430</v>
      </c>
    </row>
    <row r="46" spans="1:12" ht="12.25">
      <c r="A46" s="959" t="s">
        <v>449</v>
      </c>
      <c r="B46" s="956" t="s">
        <v>430</v>
      </c>
      <c r="C46" s="956" t="s">
        <v>430</v>
      </c>
      <c r="D46" s="958">
        <v>148</v>
      </c>
      <c r="E46" s="956" t="s">
        <v>430</v>
      </c>
      <c r="F46" s="956" t="s">
        <v>430</v>
      </c>
      <c r="G46" s="956" t="s">
        <v>430</v>
      </c>
      <c r="H46" s="956" t="s">
        <v>430</v>
      </c>
      <c r="I46" s="956" t="s">
        <v>430</v>
      </c>
    </row>
    <row r="47" spans="1:12" ht="12.25">
      <c r="A47" s="959" t="s">
        <v>445</v>
      </c>
      <c r="B47" s="956" t="s">
        <v>430</v>
      </c>
      <c r="C47" s="956" t="s">
        <v>430</v>
      </c>
      <c r="D47" s="958">
        <v>115</v>
      </c>
      <c r="E47" s="956" t="s">
        <v>430</v>
      </c>
      <c r="F47" s="956" t="s">
        <v>430</v>
      </c>
      <c r="G47" s="956" t="s">
        <v>430</v>
      </c>
      <c r="H47" s="958">
        <v>118</v>
      </c>
      <c r="I47" s="956" t="s">
        <v>430</v>
      </c>
    </row>
    <row r="48" spans="1:12" ht="12.25">
      <c r="A48" s="959" t="s">
        <v>444</v>
      </c>
      <c r="B48" s="956" t="s">
        <v>430</v>
      </c>
      <c r="C48" s="956" t="s">
        <v>430</v>
      </c>
      <c r="D48" s="958">
        <v>1977</v>
      </c>
      <c r="E48" s="956" t="s">
        <v>430</v>
      </c>
      <c r="F48" s="956" t="s">
        <v>430</v>
      </c>
      <c r="G48" s="956" t="s">
        <v>430</v>
      </c>
      <c r="H48" s="958">
        <v>1730</v>
      </c>
      <c r="I48" s="956" t="s">
        <v>430</v>
      </c>
    </row>
    <row r="49" spans="1:9" ht="12.25">
      <c r="A49" s="956" t="s">
        <v>430</v>
      </c>
      <c r="B49" s="956" t="s">
        <v>430</v>
      </c>
      <c r="C49" s="956" t="s">
        <v>430</v>
      </c>
      <c r="E49" s="956" t="s">
        <v>430</v>
      </c>
      <c r="F49" s="956" t="s">
        <v>430</v>
      </c>
      <c r="G49" s="956" t="s">
        <v>430</v>
      </c>
      <c r="I49" s="956" t="s">
        <v>430</v>
      </c>
    </row>
    <row r="50" spans="1:9" ht="12.25">
      <c r="A50" s="956" t="s">
        <v>430</v>
      </c>
      <c r="B50" s="956" t="s">
        <v>430</v>
      </c>
      <c r="C50" s="956" t="s">
        <v>430</v>
      </c>
      <c r="D50" s="956" t="s">
        <v>430</v>
      </c>
      <c r="E50" s="956" t="s">
        <v>430</v>
      </c>
      <c r="F50" s="956" t="s">
        <v>430</v>
      </c>
      <c r="G50" s="956" t="s">
        <v>430</v>
      </c>
      <c r="H50" s="956" t="s">
        <v>430</v>
      </c>
      <c r="I50" s="956" t="s">
        <v>430</v>
      </c>
    </row>
    <row r="51" spans="1:9" ht="12.5">
      <c r="A51" s="955" t="s">
        <v>443</v>
      </c>
      <c r="B51" s="956" t="s">
        <v>430</v>
      </c>
      <c r="C51" s="956" t="s">
        <v>430</v>
      </c>
      <c r="D51" s="958">
        <v>35103</v>
      </c>
      <c r="E51" s="956" t="s">
        <v>430</v>
      </c>
      <c r="F51" s="956" t="s">
        <v>430</v>
      </c>
      <c r="G51" s="956" t="s">
        <v>430</v>
      </c>
      <c r="H51" s="958">
        <v>34815</v>
      </c>
      <c r="I51" s="956" t="s">
        <v>430</v>
      </c>
    </row>
    <row r="52" spans="1:9" ht="12.25">
      <c r="A52" s="956" t="s">
        <v>430</v>
      </c>
      <c r="B52" s="956" t="s">
        <v>430</v>
      </c>
      <c r="C52" s="956" t="s">
        <v>430</v>
      </c>
      <c r="E52" s="956" t="s">
        <v>430</v>
      </c>
      <c r="F52" s="956" t="s">
        <v>430</v>
      </c>
      <c r="G52" s="956" t="s">
        <v>430</v>
      </c>
      <c r="I52" s="956" t="s">
        <v>430</v>
      </c>
    </row>
    <row r="53" spans="1:9" ht="12.25">
      <c r="A53" s="956" t="s">
        <v>430</v>
      </c>
      <c r="B53" s="956" t="s">
        <v>430</v>
      </c>
      <c r="C53" s="956" t="s">
        <v>430</v>
      </c>
      <c r="D53" s="956" t="s">
        <v>430</v>
      </c>
      <c r="E53" s="956" t="s">
        <v>430</v>
      </c>
      <c r="F53" s="956" t="s">
        <v>430</v>
      </c>
      <c r="G53" s="956" t="s">
        <v>430</v>
      </c>
      <c r="H53" s="956" t="s">
        <v>430</v>
      </c>
      <c r="I53" s="956" t="s">
        <v>430</v>
      </c>
    </row>
    <row r="54" spans="1:9" ht="12.25">
      <c r="A54" s="959" t="s">
        <v>808</v>
      </c>
      <c r="B54" s="956" t="s">
        <v>430</v>
      </c>
      <c r="C54" s="956" t="s">
        <v>430</v>
      </c>
      <c r="D54" s="956" t="s">
        <v>430</v>
      </c>
      <c r="E54" s="956" t="s">
        <v>430</v>
      </c>
      <c r="F54" s="956" t="s">
        <v>430</v>
      </c>
      <c r="G54" s="956" t="s">
        <v>430</v>
      </c>
      <c r="H54" s="956" t="s">
        <v>430</v>
      </c>
      <c r="I54" s="956" t="s">
        <v>430</v>
      </c>
    </row>
    <row r="55" spans="1:9" ht="12.25">
      <c r="A55" s="956" t="s">
        <v>430</v>
      </c>
      <c r="B55" s="956" t="s">
        <v>430</v>
      </c>
      <c r="C55" s="956" t="s">
        <v>430</v>
      </c>
      <c r="D55" s="956" t="s">
        <v>430</v>
      </c>
      <c r="E55" s="956" t="s">
        <v>430</v>
      </c>
      <c r="F55" s="956" t="s">
        <v>430</v>
      </c>
      <c r="G55" s="956" t="s">
        <v>430</v>
      </c>
      <c r="H55" s="956" t="s">
        <v>430</v>
      </c>
      <c r="I55" s="956" t="s">
        <v>430</v>
      </c>
    </row>
    <row r="56" spans="1:9" ht="12.25">
      <c r="A56" s="959" t="s">
        <v>807</v>
      </c>
      <c r="B56" s="956" t="s">
        <v>430</v>
      </c>
      <c r="C56" s="956" t="s">
        <v>430</v>
      </c>
      <c r="D56" s="956" t="s">
        <v>430</v>
      </c>
      <c r="E56" s="956" t="s">
        <v>430</v>
      </c>
      <c r="F56" s="956" t="s">
        <v>430</v>
      </c>
      <c r="G56" s="956" t="s">
        <v>430</v>
      </c>
      <c r="H56" s="956" t="s">
        <v>430</v>
      </c>
      <c r="I56" s="956" t="s">
        <v>430</v>
      </c>
    </row>
    <row r="57" spans="1:9" ht="12.25">
      <c r="A57" s="956" t="s">
        <v>430</v>
      </c>
      <c r="B57" s="956" t="s">
        <v>430</v>
      </c>
      <c r="C57" s="956" t="s">
        <v>430</v>
      </c>
      <c r="D57" s="956" t="s">
        <v>430</v>
      </c>
      <c r="E57" s="956" t="s">
        <v>430</v>
      </c>
      <c r="F57" s="956" t="s">
        <v>430</v>
      </c>
      <c r="G57" s="956" t="s">
        <v>430</v>
      </c>
      <c r="H57" s="956" t="s">
        <v>430</v>
      </c>
      <c r="I57" s="956" t="s">
        <v>430</v>
      </c>
    </row>
    <row r="58" spans="1:9" ht="12.25">
      <c r="A58" s="959" t="s">
        <v>806</v>
      </c>
      <c r="B58" s="956" t="s">
        <v>430</v>
      </c>
      <c r="C58" s="956" t="s">
        <v>430</v>
      </c>
      <c r="D58" s="958">
        <v>372</v>
      </c>
      <c r="E58" s="956" t="s">
        <v>430</v>
      </c>
      <c r="F58" s="956" t="s">
        <v>430</v>
      </c>
      <c r="G58" s="956" t="s">
        <v>430</v>
      </c>
      <c r="H58" s="958">
        <v>372</v>
      </c>
      <c r="I58" s="956" t="s">
        <v>430</v>
      </c>
    </row>
    <row r="59" spans="1:9" ht="12.25">
      <c r="A59" s="959" t="s">
        <v>805</v>
      </c>
    </row>
    <row r="60" spans="1:9" ht="12.25">
      <c r="A60" s="959" t="s">
        <v>438</v>
      </c>
      <c r="B60" s="956" t="s">
        <v>430</v>
      </c>
      <c r="C60" s="956" t="s">
        <v>430</v>
      </c>
      <c r="D60" s="958">
        <v>191</v>
      </c>
      <c r="E60" s="956" t="s">
        <v>430</v>
      </c>
      <c r="F60" s="956" t="s">
        <v>430</v>
      </c>
      <c r="G60" s="956" t="s">
        <v>430</v>
      </c>
      <c r="H60" s="958">
        <v>224</v>
      </c>
      <c r="I60" s="956" t="s">
        <v>430</v>
      </c>
    </row>
    <row r="61" spans="1:9" ht="12.25">
      <c r="A61" s="959" t="s">
        <v>437</v>
      </c>
      <c r="B61" s="956" t="s">
        <v>430</v>
      </c>
      <c r="C61" s="956" t="s">
        <v>430</v>
      </c>
      <c r="D61" s="958">
        <v>17435</v>
      </c>
      <c r="E61" s="956" t="s">
        <v>430</v>
      </c>
      <c r="F61" s="956" t="s">
        <v>430</v>
      </c>
      <c r="G61" s="956" t="s">
        <v>430</v>
      </c>
      <c r="H61" s="958">
        <v>16235</v>
      </c>
      <c r="I61" s="956" t="s">
        <v>430</v>
      </c>
    </row>
    <row r="62" spans="1:9" ht="12.25">
      <c r="A62" s="959" t="s">
        <v>804</v>
      </c>
      <c r="B62" s="956" t="s">
        <v>430</v>
      </c>
      <c r="C62" s="956" t="s">
        <v>430</v>
      </c>
      <c r="D62" s="958">
        <v>1314</v>
      </c>
      <c r="E62" s="956" t="s">
        <v>430</v>
      </c>
      <c r="F62" s="956" t="s">
        <v>430</v>
      </c>
      <c r="G62" s="956" t="s">
        <v>430</v>
      </c>
      <c r="H62" s="958">
        <v>720</v>
      </c>
      <c r="I62" s="956" t="s">
        <v>430</v>
      </c>
    </row>
    <row r="63" spans="1:9" ht="12.25">
      <c r="A63" s="959" t="s">
        <v>803</v>
      </c>
      <c r="B63" s="956" t="s">
        <v>430</v>
      </c>
      <c r="C63" s="956" t="s">
        <v>430</v>
      </c>
      <c r="D63" s="958">
        <v>-3333</v>
      </c>
      <c r="E63" s="959" t="s">
        <v>430</v>
      </c>
      <c r="F63" s="956" t="s">
        <v>430</v>
      </c>
      <c r="G63" s="956" t="s">
        <v>430</v>
      </c>
      <c r="H63" s="958">
        <v>-1917</v>
      </c>
      <c r="I63" s="959" t="s">
        <v>430</v>
      </c>
    </row>
    <row r="64" spans="1:9" ht="12.25">
      <c r="A64" s="959" t="s">
        <v>802</v>
      </c>
    </row>
    <row r="65" spans="1:9" ht="12.25">
      <c r="A65" s="956" t="s">
        <v>430</v>
      </c>
      <c r="B65" s="956" t="s">
        <v>430</v>
      </c>
      <c r="C65" s="956" t="s">
        <v>430</v>
      </c>
      <c r="E65" s="956" t="s">
        <v>430</v>
      </c>
      <c r="F65" s="956" t="s">
        <v>430</v>
      </c>
      <c r="G65" s="956" t="s">
        <v>430</v>
      </c>
      <c r="I65" s="956" t="s">
        <v>430</v>
      </c>
    </row>
    <row r="66" spans="1:9" ht="12.25">
      <c r="A66" s="956" t="s">
        <v>430</v>
      </c>
      <c r="B66" s="956" t="s">
        <v>430</v>
      </c>
      <c r="C66" s="956" t="s">
        <v>430</v>
      </c>
      <c r="D66" s="956" t="s">
        <v>430</v>
      </c>
      <c r="E66" s="956" t="s">
        <v>430</v>
      </c>
      <c r="F66" s="956" t="s">
        <v>430</v>
      </c>
      <c r="G66" s="956" t="s">
        <v>430</v>
      </c>
      <c r="H66" s="956" t="s">
        <v>430</v>
      </c>
      <c r="I66" s="956" t="s">
        <v>430</v>
      </c>
    </row>
    <row r="67" spans="1:9" ht="12.5">
      <c r="A67" s="955" t="s">
        <v>801</v>
      </c>
      <c r="B67" s="956" t="s">
        <v>430</v>
      </c>
      <c r="C67" s="956" t="s">
        <v>430</v>
      </c>
      <c r="D67" s="958">
        <v>15979</v>
      </c>
      <c r="E67" s="956" t="s">
        <v>430</v>
      </c>
      <c r="F67" s="956" t="s">
        <v>430</v>
      </c>
      <c r="G67" s="956" t="s">
        <v>430</v>
      </c>
      <c r="H67" s="958">
        <v>15634</v>
      </c>
      <c r="I67" s="956" t="s">
        <v>430</v>
      </c>
    </row>
    <row r="68" spans="1:9" ht="12.25">
      <c r="A68" s="956" t="s">
        <v>430</v>
      </c>
      <c r="B68" s="956" t="s">
        <v>430</v>
      </c>
      <c r="C68" s="956" t="s">
        <v>430</v>
      </c>
      <c r="E68" s="956" t="s">
        <v>430</v>
      </c>
      <c r="F68" s="956" t="s">
        <v>430</v>
      </c>
      <c r="G68" s="956" t="s">
        <v>430</v>
      </c>
      <c r="I68" s="956" t="s">
        <v>430</v>
      </c>
    </row>
    <row r="69" spans="1:9" ht="12.25">
      <c r="A69" s="956" t="s">
        <v>430</v>
      </c>
      <c r="B69" s="956" t="s">
        <v>430</v>
      </c>
      <c r="C69" s="956" t="s">
        <v>430</v>
      </c>
      <c r="D69" s="956" t="s">
        <v>430</v>
      </c>
      <c r="E69" s="956" t="s">
        <v>430</v>
      </c>
      <c r="F69" s="956" t="s">
        <v>430</v>
      </c>
      <c r="G69" s="956" t="s">
        <v>430</v>
      </c>
      <c r="H69" s="956" t="s">
        <v>430</v>
      </c>
      <c r="I69" s="956" t="s">
        <v>430</v>
      </c>
    </row>
    <row r="70" spans="1:9" ht="12.5">
      <c r="A70" s="955" t="s">
        <v>800</v>
      </c>
      <c r="B70" s="956" t="s">
        <v>430</v>
      </c>
      <c r="D70" s="957">
        <v>51082</v>
      </c>
      <c r="E70" s="956" t="s">
        <v>430</v>
      </c>
      <c r="F70" s="956" t="s">
        <v>430</v>
      </c>
      <c r="G70" s="957">
        <v>50449</v>
      </c>
      <c r="I70" s="956" t="s">
        <v>430</v>
      </c>
    </row>
    <row r="71" spans="1:9" ht="12.25">
      <c r="A71" s="956" t="s">
        <v>430</v>
      </c>
      <c r="B71" s="956" t="s">
        <v>430</v>
      </c>
      <c r="C71" s="956" t="s">
        <v>430</v>
      </c>
      <c r="E71" s="956" t="s">
        <v>430</v>
      </c>
      <c r="F71" s="956" t="s">
        <v>430</v>
      </c>
      <c r="G71" s="956" t="s">
        <v>430</v>
      </c>
      <c r="I71" s="956" t="s">
        <v>430</v>
      </c>
    </row>
    <row r="72" spans="1:9" ht="12.25">
      <c r="A72" s="956" t="s">
        <v>430</v>
      </c>
    </row>
    <row r="73" spans="1:9" ht="12.25">
      <c r="A73" s="956" t="s">
        <v>430</v>
      </c>
    </row>
    <row r="74" spans="1:9" ht="12.5">
      <c r="A74" s="955" t="s">
        <v>799</v>
      </c>
    </row>
    <row r="75" spans="1:9" ht="12.5">
      <c r="A75" s="955" t="s">
        <v>798</v>
      </c>
    </row>
    <row r="76" spans="1:9" ht="12.5">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Y168"/>
  <sheetViews>
    <sheetView topLeftCell="A9" zoomScale="75" workbookViewId="0">
      <selection activeCell="L28" sqref="L28"/>
    </sheetView>
  </sheetViews>
  <sheetFormatPr defaultColWidth="9.1796875" defaultRowHeight="13"/>
  <cols>
    <col min="1" max="1" width="4.31640625" style="903" customWidth="1"/>
    <col min="2" max="2" width="21" style="903" customWidth="1"/>
    <col min="3" max="11" width="11.81640625" style="903" customWidth="1"/>
    <col min="12" max="12" width="14.5" style="903" bestFit="1" customWidth="1"/>
    <col min="13" max="13" width="19.8164062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7"/>
      <c r="N3" s="953"/>
    </row>
    <row r="4" spans="2:14" ht="22.75">
      <c r="B4" s="1280" t="s">
        <v>824</v>
      </c>
      <c r="C4" s="1281"/>
      <c r="D4" s="1281"/>
      <c r="E4" s="1281"/>
      <c r="F4" s="1281"/>
      <c r="G4" s="1281"/>
      <c r="H4" s="1281"/>
      <c r="I4" s="1281"/>
      <c r="J4" s="1281"/>
      <c r="K4" s="1281"/>
      <c r="L4" s="1281"/>
      <c r="M4" s="1282"/>
      <c r="N4" s="953"/>
    </row>
    <row r="5" spans="2:14" ht="15.75">
      <c r="B5" s="1283" t="s">
        <v>794</v>
      </c>
      <c r="C5" s="1284"/>
      <c r="D5" s="1284"/>
      <c r="E5" s="1284"/>
      <c r="F5" s="1284"/>
      <c r="G5" s="1284"/>
      <c r="H5" s="1284"/>
      <c r="I5" s="1284"/>
      <c r="J5" s="1284"/>
      <c r="K5" s="1284"/>
      <c r="L5" s="1284"/>
      <c r="M5" s="1285"/>
      <c r="N5" s="953"/>
    </row>
    <row r="6" spans="2:14" ht="16.5"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5.75">
      <c r="B9" s="994">
        <v>0.02</v>
      </c>
      <c r="C9" s="941"/>
      <c r="D9" s="941"/>
      <c r="E9" s="941"/>
      <c r="F9" s="941"/>
      <c r="G9" s="941"/>
      <c r="H9" s="941"/>
      <c r="I9" s="941"/>
      <c r="J9" s="941"/>
      <c r="K9" s="941"/>
      <c r="L9" s="941"/>
      <c r="M9" s="940"/>
      <c r="N9" s="952"/>
    </row>
    <row r="10" spans="2:14" ht="15.75">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5.75">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5.75">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5.75">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5.75">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5.75">
      <c r="B15" s="940"/>
      <c r="C15" s="978"/>
      <c r="D15" s="978"/>
      <c r="E15" s="978"/>
      <c r="F15" s="978"/>
      <c r="G15" s="978"/>
      <c r="H15" s="978"/>
      <c r="I15" s="978"/>
      <c r="J15" s="978"/>
      <c r="K15" s="978"/>
      <c r="L15" s="978"/>
      <c r="M15" s="940"/>
    </row>
    <row r="16" spans="2:14" ht="31.25">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5.75">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5.75">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5.75">
      <c r="B19" s="981"/>
      <c r="C19" s="978"/>
      <c r="D19" s="978"/>
      <c r="E19" s="978"/>
      <c r="F19" s="978"/>
      <c r="G19" s="978"/>
      <c r="H19" s="978"/>
      <c r="I19" s="978"/>
      <c r="J19" s="978"/>
      <c r="K19" s="978"/>
      <c r="L19" s="978"/>
      <c r="M19" s="940"/>
    </row>
    <row r="20" spans="2:13" ht="15.75">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5.75">
      <c r="B21" s="940"/>
      <c r="C21" s="978"/>
      <c r="D21" s="978"/>
      <c r="E21" s="978"/>
      <c r="F21" s="978"/>
      <c r="G21" s="978"/>
      <c r="H21" s="978"/>
      <c r="I21" s="978"/>
      <c r="J21" s="978"/>
      <c r="K21" s="978"/>
      <c r="L21" s="978"/>
      <c r="M21" s="940"/>
    </row>
    <row r="22" spans="2:13" ht="15.75">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1.25">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1.25">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5.75">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5.75">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5.75">
      <c r="B27" s="940"/>
      <c r="C27" s="978"/>
      <c r="D27" s="978"/>
      <c r="E27" s="978"/>
      <c r="F27" s="978"/>
      <c r="G27" s="978"/>
      <c r="H27" s="978"/>
      <c r="I27" s="978"/>
      <c r="J27" s="978"/>
      <c r="K27" s="978"/>
      <c r="L27" s="978"/>
      <c r="M27" s="940"/>
    </row>
    <row r="28" spans="2:13" ht="16.5" thickBot="1">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6.5" thickTop="1">
      <c r="B29" s="981"/>
      <c r="C29" s="978"/>
      <c r="D29" s="978"/>
      <c r="E29" s="978"/>
      <c r="F29" s="978"/>
      <c r="G29" s="978"/>
      <c r="H29" s="978"/>
      <c r="I29" s="978"/>
      <c r="J29" s="978"/>
      <c r="K29" s="978"/>
      <c r="L29" s="978"/>
      <c r="M29" s="940"/>
    </row>
    <row r="30" spans="2:13" ht="15.75">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5.75">
      <c r="B31" s="940"/>
      <c r="C31" s="978"/>
      <c r="D31" s="978"/>
      <c r="E31" s="978"/>
      <c r="F31" s="978"/>
      <c r="G31" s="978"/>
      <c r="H31" s="978"/>
      <c r="I31" s="978"/>
      <c r="J31" s="978"/>
      <c r="K31" s="978"/>
      <c r="L31" s="978"/>
      <c r="M31" s="940"/>
    </row>
    <row r="32" spans="2:13" ht="15.75">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5.75">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5.75">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5.75">
      <c r="B35" s="940"/>
      <c r="C35" s="978"/>
      <c r="D35" s="978"/>
      <c r="E35" s="978"/>
      <c r="F35" s="978"/>
      <c r="G35" s="978"/>
      <c r="H35" s="978"/>
      <c r="I35" s="978"/>
      <c r="J35" s="978"/>
      <c r="K35" s="978"/>
      <c r="L35" s="978"/>
      <c r="M35" s="940"/>
    </row>
    <row r="36" spans="2:25" ht="15.75">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5.75">
      <c r="B37" s="981"/>
      <c r="C37" s="941"/>
      <c r="D37" s="941"/>
      <c r="E37" s="941"/>
      <c r="F37" s="941"/>
      <c r="G37" s="941"/>
      <c r="H37" s="941"/>
      <c r="I37" s="941"/>
      <c r="J37" s="941"/>
      <c r="K37" s="941"/>
      <c r="L37" s="980"/>
      <c r="M37" s="940"/>
    </row>
    <row r="38" spans="2:25" ht="15.75">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8.75" thickBot="1">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775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826</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5.75">
      <c r="B9" s="994">
        <v>0.02</v>
      </c>
      <c r="C9" s="999"/>
      <c r="D9" s="999"/>
      <c r="E9" s="999"/>
      <c r="F9" s="999"/>
      <c r="G9" s="999"/>
      <c r="H9" s="999"/>
      <c r="I9" s="999"/>
      <c r="J9" s="999"/>
      <c r="K9" s="999"/>
      <c r="L9" s="999"/>
      <c r="M9" s="940"/>
      <c r="N9" s="952"/>
    </row>
    <row r="10" spans="2:14" ht="15.75">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5.75">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5.75">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5.75">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5.75">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5.75">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5.75">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5.75">
      <c r="B19" s="981"/>
      <c r="C19" s="998"/>
      <c r="D19" s="998"/>
      <c r="E19" s="998"/>
      <c r="F19" s="998"/>
      <c r="G19" s="998"/>
      <c r="H19" s="998"/>
      <c r="I19" s="998"/>
      <c r="J19" s="998"/>
      <c r="K19" s="998"/>
      <c r="L19" s="998"/>
      <c r="M19" s="940"/>
    </row>
    <row r="20" spans="2:13" ht="15" customHeight="1">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5.75">
      <c r="B21" s="940"/>
      <c r="C21" s="998"/>
      <c r="D21" s="998"/>
      <c r="E21" s="998"/>
      <c r="F21" s="998"/>
      <c r="G21" s="998"/>
      <c r="H21" s="998"/>
      <c r="I21" s="998"/>
      <c r="J21" s="998"/>
      <c r="K21" s="998"/>
      <c r="L21" s="998"/>
      <c r="M21" s="940"/>
    </row>
    <row r="22" spans="2:13" ht="15" customHeight="1">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5.75">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5.75">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6.5" thickTop="1">
      <c r="B29" s="981"/>
      <c r="C29" s="998"/>
      <c r="D29" s="998"/>
      <c r="E29" s="998"/>
      <c r="F29" s="998"/>
      <c r="G29" s="998"/>
      <c r="H29" s="998"/>
      <c r="I29" s="998"/>
      <c r="J29" s="998"/>
      <c r="K29" s="998"/>
      <c r="L29" s="998"/>
      <c r="M29" s="940"/>
    </row>
    <row r="30" spans="2:13" ht="15.75">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5.75">
      <c r="B31" s="940"/>
      <c r="C31" s="998"/>
      <c r="D31" s="998"/>
      <c r="E31" s="998"/>
      <c r="F31" s="998"/>
      <c r="G31" s="998"/>
      <c r="H31" s="998"/>
      <c r="I31" s="998"/>
      <c r="J31" s="998"/>
      <c r="K31" s="998"/>
      <c r="L31" s="998"/>
      <c r="M31" s="940"/>
    </row>
    <row r="32" spans="2:13" ht="15.75">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5.75">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5.75">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5.75">
      <c r="B37" s="981"/>
      <c r="C37" s="999"/>
      <c r="D37" s="999"/>
      <c r="E37" s="999"/>
      <c r="F37" s="999"/>
      <c r="G37" s="999"/>
      <c r="H37" s="999"/>
      <c r="I37" s="999"/>
      <c r="J37" s="999"/>
      <c r="K37" s="999"/>
      <c r="L37" s="1000"/>
      <c r="M37" s="940"/>
    </row>
    <row r="38" spans="2:25" ht="15.75">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827</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5.75">
      <c r="B9" s="994">
        <v>0.02</v>
      </c>
      <c r="C9" s="999"/>
      <c r="D9" s="999"/>
      <c r="E9" s="999"/>
      <c r="F9" s="999"/>
      <c r="G9" s="999"/>
      <c r="H9" s="999"/>
      <c r="I9" s="999"/>
      <c r="J9" s="999"/>
      <c r="K9" s="999"/>
      <c r="L9" s="999"/>
      <c r="M9" s="994">
        <v>0.02</v>
      </c>
      <c r="N9" s="952"/>
    </row>
    <row r="10" spans="2:14" ht="15.75">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5.75">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5.75">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5.75">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5.75">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5.75">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5.75">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5.75">
      <c r="B19" s="981"/>
      <c r="C19" s="998"/>
      <c r="D19" s="998"/>
      <c r="E19" s="998"/>
      <c r="F19" s="998"/>
      <c r="G19" s="998"/>
      <c r="H19" s="998"/>
      <c r="I19" s="998"/>
      <c r="J19" s="998"/>
      <c r="K19" s="998"/>
      <c r="L19" s="998"/>
      <c r="M19" s="981"/>
    </row>
    <row r="20" spans="2:13" ht="15" customHeight="1">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5.75">
      <c r="B21" s="940"/>
      <c r="C21" s="998"/>
      <c r="D21" s="998"/>
      <c r="E21" s="998"/>
      <c r="F21" s="998"/>
      <c r="G21" s="998"/>
      <c r="H21" s="998"/>
      <c r="I21" s="998"/>
      <c r="J21" s="998"/>
      <c r="K21" s="1006"/>
      <c r="L21" s="998"/>
      <c r="M21" s="940"/>
    </row>
    <row r="22" spans="2:13" ht="15" customHeight="1">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5.75">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5.75">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6.5" thickTop="1">
      <c r="B29" s="981"/>
      <c r="C29" s="998"/>
      <c r="D29" s="998"/>
      <c r="E29" s="998"/>
      <c r="F29" s="998"/>
      <c r="G29" s="998"/>
      <c r="H29" s="998"/>
      <c r="I29" s="998"/>
      <c r="J29" s="998"/>
      <c r="K29" s="998"/>
      <c r="L29" s="998"/>
      <c r="M29" s="981"/>
    </row>
    <row r="30" spans="2:13" ht="15.75">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5.75">
      <c r="B31" s="940"/>
      <c r="C31" s="998"/>
      <c r="D31" s="998"/>
      <c r="E31" s="998"/>
      <c r="F31" s="998"/>
      <c r="G31" s="998"/>
      <c r="H31" s="998"/>
      <c r="I31" s="998"/>
      <c r="J31" s="998"/>
      <c r="K31" s="998"/>
      <c r="L31" s="998"/>
      <c r="M31" s="940"/>
    </row>
    <row r="32" spans="2:13" ht="15.75">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5.75">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5.75">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5.75">
      <c r="B37" s="981"/>
      <c r="C37" s="999"/>
      <c r="D37" s="999"/>
      <c r="E37" s="999"/>
      <c r="F37" s="999"/>
      <c r="G37" s="999"/>
      <c r="H37" s="999"/>
      <c r="I37" s="999"/>
      <c r="J37" s="999"/>
      <c r="K37" s="999"/>
      <c r="L37" s="1000"/>
      <c r="M37" s="981"/>
    </row>
    <row r="38" spans="2:25" ht="15.75">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M39"/>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2" width="11.81640625" style="903"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950</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c r="B20" s="1025"/>
      <c r="C20" s="1026"/>
      <c r="D20" s="1026"/>
      <c r="E20" s="1026"/>
      <c r="F20" s="1026"/>
      <c r="G20" s="1026"/>
      <c r="H20" s="1026"/>
      <c r="I20" s="1026"/>
      <c r="J20" s="1026"/>
      <c r="K20" s="1026"/>
      <c r="L20" s="1026"/>
      <c r="M20" s="1025"/>
    </row>
    <row r="21" spans="2:13" ht="19.5" customHeight="1" thickBot="1">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c r="B24" s="1019"/>
      <c r="C24" s="1018"/>
      <c r="D24" s="1018"/>
      <c r="E24" s="1018"/>
      <c r="F24" s="1018"/>
      <c r="G24" s="1018"/>
      <c r="H24" s="1018"/>
      <c r="I24" s="1018"/>
      <c r="J24" s="1018"/>
      <c r="K24" s="1018"/>
      <c r="L24" s="1018"/>
      <c r="M24" s="1017"/>
    </row>
    <row r="25" spans="2:13" ht="15.75">
      <c r="B25" s="1286" t="s">
        <v>825</v>
      </c>
      <c r="C25" s="1287"/>
      <c r="D25" s="1287"/>
      <c r="E25" s="1287"/>
      <c r="F25" s="1287"/>
      <c r="G25" s="1287"/>
      <c r="H25" s="1287"/>
      <c r="I25" s="1287"/>
      <c r="J25" s="1287"/>
      <c r="K25" s="1287"/>
      <c r="L25" s="1287"/>
      <c r="M25" s="1288"/>
    </row>
    <row r="26" spans="2:13" ht="15.75">
      <c r="B26" s="1016"/>
      <c r="C26" s="1015"/>
      <c r="D26" s="1015"/>
      <c r="E26" s="1015"/>
      <c r="F26" s="1015"/>
      <c r="G26" s="1015"/>
      <c r="H26" s="1015"/>
      <c r="I26" s="1015"/>
      <c r="J26" s="1015"/>
      <c r="K26" s="1015"/>
      <c r="L26" s="1015"/>
      <c r="M26" s="1014"/>
    </row>
    <row r="27" spans="2:13" ht="15.75">
      <c r="B27" s="1016" t="s">
        <v>830</v>
      </c>
      <c r="C27" s="1015"/>
      <c r="D27" s="1015"/>
      <c r="E27" s="1015"/>
      <c r="F27" s="1015"/>
      <c r="G27" s="1015"/>
      <c r="H27" s="1015"/>
      <c r="I27" s="1015"/>
      <c r="J27" s="1015"/>
      <c r="K27" s="1015"/>
      <c r="L27" s="1015"/>
      <c r="M27" s="1014"/>
    </row>
    <row r="28" spans="2:13" ht="15.75">
      <c r="B28" s="1016" t="s">
        <v>829</v>
      </c>
      <c r="C28" s="1015"/>
      <c r="D28" s="1015"/>
      <c r="E28" s="1015"/>
      <c r="F28" s="1015"/>
      <c r="G28" s="1015"/>
      <c r="H28" s="1015"/>
      <c r="I28" s="1015"/>
      <c r="J28" s="1015"/>
      <c r="K28" s="1015"/>
      <c r="L28" s="1015"/>
      <c r="M28" s="1014"/>
    </row>
    <row r="29" spans="2:13" ht="16.5" thickBot="1">
      <c r="B29" s="1013" t="s">
        <v>828</v>
      </c>
      <c r="C29" s="1012"/>
      <c r="D29" s="1012"/>
      <c r="E29" s="1012"/>
      <c r="F29" s="1012"/>
      <c r="G29" s="1012"/>
      <c r="H29" s="1012"/>
      <c r="I29" s="1012"/>
      <c r="J29" s="1012"/>
      <c r="K29" s="1012"/>
      <c r="L29" s="1012"/>
      <c r="M29" s="1011"/>
    </row>
    <row r="39" spans="3:12">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M30"/>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1" width="11.81640625" style="903" customWidth="1"/>
    <col min="12" max="12" width="14.5" style="903" bestFit="1"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952</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c r="B21" s="1025"/>
      <c r="C21" s="1026"/>
      <c r="D21" s="1026"/>
      <c r="E21" s="1026"/>
      <c r="F21" s="1026"/>
      <c r="G21" s="1026"/>
      <c r="H21" s="1026"/>
      <c r="I21" s="1026"/>
      <c r="J21" s="1026"/>
      <c r="K21" s="1026"/>
      <c r="L21" s="1026"/>
      <c r="M21" s="1025"/>
    </row>
    <row r="22" spans="2:13" ht="19.5" customHeight="1">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c r="B25" s="1019"/>
      <c r="C25" s="1018"/>
      <c r="D25" s="1018"/>
      <c r="E25" s="1018"/>
      <c r="F25" s="1018"/>
      <c r="G25" s="1018"/>
      <c r="H25" s="1018"/>
      <c r="I25" s="1018"/>
      <c r="J25" s="1018"/>
      <c r="K25" s="1018"/>
      <c r="L25" s="1018"/>
      <c r="M25" s="1017"/>
    </row>
    <row r="26" spans="2:13" ht="15.75">
      <c r="B26" s="1286" t="s">
        <v>825</v>
      </c>
      <c r="C26" s="1287"/>
      <c r="D26" s="1287"/>
      <c r="E26" s="1287"/>
      <c r="F26" s="1287"/>
      <c r="G26" s="1287"/>
      <c r="H26" s="1287"/>
      <c r="I26" s="1287"/>
      <c r="J26" s="1287"/>
      <c r="K26" s="1287"/>
      <c r="L26" s="1287"/>
      <c r="M26" s="1288"/>
    </row>
    <row r="27" spans="2:13" ht="15.75">
      <c r="B27" s="1016"/>
      <c r="C27" s="1015"/>
      <c r="D27" s="1015"/>
      <c r="E27" s="1015"/>
      <c r="F27" s="1015"/>
      <c r="G27" s="1015"/>
      <c r="H27" s="1015"/>
      <c r="I27" s="1015"/>
      <c r="J27" s="1015"/>
      <c r="K27" s="1015"/>
      <c r="L27" s="1015"/>
      <c r="M27" s="1014"/>
    </row>
    <row r="28" spans="2:13" ht="15.75">
      <c r="B28" s="1016" t="s">
        <v>830</v>
      </c>
      <c r="C28" s="1015"/>
      <c r="D28" s="1015"/>
      <c r="E28" s="1015"/>
      <c r="F28" s="1015"/>
      <c r="G28" s="1015"/>
      <c r="H28" s="1015"/>
      <c r="I28" s="1015"/>
      <c r="J28" s="1015"/>
      <c r="K28" s="1015"/>
      <c r="L28" s="1015"/>
      <c r="M28" s="1014"/>
    </row>
    <row r="29" spans="2:13" ht="15.75">
      <c r="B29" s="1016" t="s">
        <v>829</v>
      </c>
      <c r="C29" s="1015"/>
      <c r="D29" s="1015"/>
      <c r="E29" s="1015"/>
      <c r="F29" s="1015"/>
      <c r="G29" s="1015"/>
      <c r="H29" s="1015"/>
      <c r="I29" s="1015"/>
      <c r="J29" s="1015"/>
      <c r="K29" s="1015"/>
      <c r="L29" s="1015"/>
      <c r="M29" s="1014"/>
    </row>
    <row r="30" spans="2:13" ht="16.5" thickBot="1">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P50"/>
  <sheetViews>
    <sheetView zoomScale="85" zoomScaleNormal="85" workbookViewId="0">
      <selection activeCell="R44" sqref="R44"/>
    </sheetView>
  </sheetViews>
  <sheetFormatPr defaultColWidth="8.81640625" defaultRowHeight="13"/>
  <cols>
    <col min="2" max="2" width="23.5" customWidth="1"/>
    <col min="3" max="3" width="10.1796875" customWidth="1"/>
    <col min="4" max="4" width="16.1796875" customWidth="1"/>
    <col min="5" max="5" width="11.1796875" customWidth="1"/>
    <col min="6" max="6" width="12.6796875" customWidth="1"/>
    <col min="9" max="9" width="11.6796875" customWidth="1"/>
    <col min="11" max="11" width="10.1796875" customWidth="1"/>
  </cols>
  <sheetData>
    <row r="1" spans="2:16">
      <c r="B1" s="903"/>
      <c r="C1" s="903"/>
      <c r="D1" s="903"/>
      <c r="E1" s="903"/>
      <c r="F1" s="903"/>
      <c r="G1" s="903"/>
      <c r="H1" s="903"/>
      <c r="I1" s="903"/>
      <c r="J1" s="903"/>
      <c r="K1" s="903"/>
      <c r="L1" s="903"/>
      <c r="M1" s="903"/>
      <c r="N1" s="903"/>
      <c r="O1" s="903"/>
      <c r="P1" s="903"/>
    </row>
    <row r="2" spans="2:16" ht="13.75" thickBot="1">
      <c r="B2" s="903"/>
      <c r="C2" s="903"/>
      <c r="D2" s="903"/>
      <c r="E2" s="903"/>
      <c r="F2" s="903"/>
      <c r="G2" s="903"/>
      <c r="H2" s="903"/>
      <c r="I2" s="903"/>
      <c r="J2" s="903"/>
      <c r="K2" s="903"/>
      <c r="L2" s="903"/>
      <c r="M2" s="903"/>
      <c r="N2" s="903"/>
      <c r="O2" s="903"/>
      <c r="P2" s="903"/>
    </row>
    <row r="3" spans="2:16" ht="30">
      <c r="B3" s="903"/>
      <c r="C3" s="1265" t="s">
        <v>309</v>
      </c>
      <c r="D3" s="1266"/>
      <c r="E3" s="1266"/>
      <c r="F3" s="1266"/>
      <c r="G3" s="1266"/>
      <c r="H3" s="1266"/>
      <c r="I3" s="1266"/>
      <c r="J3" s="1266"/>
      <c r="K3" s="1266"/>
      <c r="L3" s="1266"/>
      <c r="M3" s="1266"/>
      <c r="N3" s="1266"/>
      <c r="O3" s="1266"/>
      <c r="P3" s="1267"/>
    </row>
    <row r="4" spans="2:16" ht="15.5">
      <c r="B4" s="903"/>
      <c r="C4" s="1268" t="s">
        <v>101</v>
      </c>
      <c r="D4" s="1269"/>
      <c r="E4" s="1269"/>
      <c r="F4" s="1269"/>
      <c r="G4" s="1269"/>
      <c r="H4" s="1269"/>
      <c r="I4" s="1269"/>
      <c r="J4" s="1269"/>
      <c r="K4" s="1269"/>
      <c r="L4" s="1269"/>
      <c r="M4" s="1269"/>
      <c r="N4" s="1269"/>
      <c r="O4" s="1269"/>
      <c r="P4" s="1097"/>
    </row>
    <row r="5" spans="2:16" ht="21.25" thickBot="1">
      <c r="B5" s="903"/>
      <c r="C5" s="1065"/>
      <c r="D5" s="1096"/>
      <c r="E5" s="947"/>
      <c r="F5" s="947"/>
      <c r="G5" s="947"/>
      <c r="H5" s="947"/>
      <c r="I5" s="947"/>
      <c r="J5" s="947"/>
      <c r="K5" s="947"/>
      <c r="L5" s="947"/>
      <c r="M5" s="947"/>
      <c r="N5" s="947"/>
      <c r="O5" s="1012"/>
      <c r="P5" s="1034"/>
    </row>
    <row r="6" spans="2:16" ht="13.75" thickBot="1">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c r="B8" s="903"/>
      <c r="C8" s="1065"/>
      <c r="D8" s="1089"/>
      <c r="E8" s="1088"/>
      <c r="F8" s="1088"/>
      <c r="G8" s="1088"/>
      <c r="H8" s="1088"/>
      <c r="I8" s="1088"/>
      <c r="J8" s="1088"/>
      <c r="K8" s="1088"/>
      <c r="L8" s="1088"/>
      <c r="M8" s="1088"/>
      <c r="N8" s="1087"/>
      <c r="O8" s="1087"/>
      <c r="P8" s="1034"/>
    </row>
    <row r="9" spans="2:16">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c r="B11" s="903"/>
      <c r="C11" s="1065"/>
      <c r="D11" s="1089"/>
      <c r="E11" s="1088"/>
      <c r="F11" s="1088"/>
      <c r="G11" s="1088"/>
      <c r="H11" s="1088"/>
      <c r="I11" s="1088"/>
      <c r="J11" s="1088"/>
      <c r="K11" s="1088"/>
      <c r="L11" s="1088"/>
      <c r="M11" s="1088"/>
      <c r="N11" s="1087"/>
      <c r="O11" s="1087"/>
      <c r="P11" s="1034"/>
    </row>
    <row r="12" spans="2:16">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3.75" thickBot="1">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5.25">
      <c r="B14" s="903"/>
      <c r="C14" s="1065"/>
      <c r="D14" s="1082"/>
      <c r="E14" s="1018"/>
      <c r="F14" s="1018"/>
      <c r="G14" s="1018"/>
      <c r="H14" s="1018"/>
      <c r="I14" s="1018"/>
      <c r="J14" s="1018"/>
      <c r="K14" s="1018"/>
      <c r="L14" s="1018"/>
      <c r="M14" s="1018"/>
      <c r="N14" s="1018"/>
      <c r="O14" s="1018"/>
      <c r="P14" s="1034"/>
    </row>
    <row r="15" spans="2:16" ht="13.25">
      <c r="B15" s="903"/>
      <c r="C15" s="1065"/>
      <c r="D15" s="1209" t="s">
        <v>825</v>
      </c>
      <c r="E15" s="947"/>
      <c r="F15" s="947"/>
      <c r="G15" s="947"/>
      <c r="H15" s="947"/>
      <c r="I15" s="947"/>
      <c r="J15" s="947"/>
      <c r="K15" s="947"/>
      <c r="L15" s="947"/>
      <c r="M15" s="947"/>
      <c r="N15" s="947"/>
      <c r="O15" s="947"/>
      <c r="P15" s="1034"/>
    </row>
    <row r="16" spans="2:16" ht="16" thickBot="1">
      <c r="B16" s="903"/>
      <c r="C16" s="1080"/>
      <c r="D16" s="1079"/>
      <c r="E16" s="1012"/>
      <c r="F16" s="1012"/>
      <c r="G16" s="1012"/>
      <c r="H16" s="1012"/>
      <c r="I16" s="1012"/>
      <c r="J16" s="1012"/>
      <c r="K16" s="1012"/>
      <c r="L16" s="1012"/>
      <c r="M16" s="1012"/>
      <c r="N16" s="1012"/>
      <c r="O16" s="1012"/>
      <c r="P16" s="1011"/>
    </row>
    <row r="17" spans="2:16">
      <c r="B17" s="903"/>
      <c r="C17" s="903"/>
      <c r="D17" s="903"/>
      <c r="E17" s="903"/>
      <c r="F17" s="903"/>
      <c r="G17" s="903"/>
      <c r="H17" s="903"/>
      <c r="I17" s="903"/>
      <c r="J17" s="903"/>
      <c r="K17" s="903"/>
      <c r="L17" s="903"/>
      <c r="M17" s="903"/>
      <c r="N17" s="903"/>
      <c r="O17" s="903"/>
      <c r="P17" s="903"/>
    </row>
    <row r="18" spans="2:16">
      <c r="B18" s="903"/>
      <c r="C18" s="1078"/>
      <c r="D18" s="1077"/>
      <c r="E18" s="1077"/>
      <c r="F18" s="1077"/>
      <c r="G18" s="1077"/>
      <c r="H18" s="1077"/>
      <c r="I18" s="1077"/>
      <c r="J18" s="1077"/>
      <c r="K18" s="1077"/>
      <c r="L18" s="1077"/>
      <c r="M18" s="1077"/>
      <c r="N18" s="1077"/>
      <c r="O18" s="1077"/>
      <c r="P18" s="1076"/>
    </row>
    <row r="19" spans="2:16" ht="13.25">
      <c r="B19" s="903"/>
      <c r="C19" s="1270" t="s">
        <v>956</v>
      </c>
      <c r="D19" s="1271"/>
      <c r="E19" s="1271"/>
      <c r="F19" s="1271"/>
      <c r="G19" s="1271"/>
      <c r="H19" s="1271"/>
      <c r="I19" s="1271"/>
      <c r="J19" s="1271"/>
      <c r="K19" s="1271"/>
      <c r="L19" s="1271"/>
      <c r="M19" s="1271"/>
      <c r="N19" s="1271"/>
      <c r="O19" s="1271"/>
      <c r="P19" s="1272"/>
    </row>
    <row r="20" spans="2:16" ht="13.25">
      <c r="B20" s="903"/>
      <c r="C20" s="1273" t="s">
        <v>955</v>
      </c>
      <c r="D20" s="1274"/>
      <c r="E20" s="1274"/>
      <c r="F20" s="1274"/>
      <c r="G20" s="1274"/>
      <c r="H20" s="1274"/>
      <c r="I20" s="1274"/>
      <c r="J20" s="1274"/>
      <c r="K20" s="1274"/>
      <c r="L20" s="1274"/>
      <c r="M20" s="1274"/>
      <c r="N20" s="1274"/>
      <c r="O20" s="1274"/>
      <c r="P20" s="1275"/>
    </row>
    <row r="21" spans="2:16" ht="13.25">
      <c r="B21" s="903"/>
      <c r="C21" s="1273" t="s">
        <v>954</v>
      </c>
      <c r="D21" s="1274"/>
      <c r="E21" s="1274"/>
      <c r="F21" s="1274"/>
      <c r="G21" s="1274"/>
      <c r="H21" s="1274"/>
      <c r="I21" s="1274"/>
      <c r="J21" s="1274"/>
      <c r="K21" s="1274"/>
      <c r="L21" s="1274"/>
      <c r="M21" s="1274"/>
      <c r="N21" s="1274"/>
      <c r="O21" s="1274"/>
      <c r="P21" s="1275"/>
    </row>
    <row r="22" spans="2:16" ht="13.25">
      <c r="B22" s="903"/>
      <c r="C22" s="1273" t="s">
        <v>953</v>
      </c>
      <c r="D22" s="1274"/>
      <c r="E22" s="1274"/>
      <c r="F22" s="1274"/>
      <c r="G22" s="1274"/>
      <c r="H22" s="1274"/>
      <c r="I22" s="1274"/>
      <c r="J22" s="1274"/>
      <c r="K22" s="1274"/>
      <c r="L22" s="1274"/>
      <c r="M22" s="1274"/>
      <c r="N22" s="1274"/>
      <c r="O22" s="1274"/>
      <c r="P22" s="1275"/>
    </row>
    <row r="23" spans="2:16">
      <c r="B23" s="903"/>
      <c r="C23" s="1075"/>
      <c r="D23" s="1074"/>
      <c r="E23" s="1074"/>
      <c r="F23" s="1074"/>
      <c r="G23" s="1074"/>
      <c r="H23" s="1074"/>
      <c r="I23" s="1074"/>
      <c r="J23" s="1074"/>
      <c r="K23" s="1074"/>
      <c r="L23" s="1074"/>
      <c r="M23" s="1074"/>
      <c r="N23" s="1074"/>
      <c r="O23" s="1074"/>
      <c r="P23" s="1073"/>
    </row>
    <row r="25" spans="2:16" ht="13.75" thickBot="1"/>
    <row r="26" spans="2:16" ht="13.75" thickBot="1">
      <c r="F26" s="1207" t="s">
        <v>1147</v>
      </c>
    </row>
    <row r="27" spans="2:16" ht="22.25" thickBot="1">
      <c r="B27" s="1176"/>
      <c r="C27" s="1177" t="s">
        <v>1109</v>
      </c>
      <c r="D27" s="1178" t="s">
        <v>1145</v>
      </c>
      <c r="E27" s="1202" t="s">
        <v>1148</v>
      </c>
      <c r="F27" s="1208" t="s">
        <v>1146</v>
      </c>
      <c r="G27" s="1178" t="s">
        <v>1132</v>
      </c>
      <c r="H27" s="1178" t="s">
        <v>1133</v>
      </c>
      <c r="I27" s="1178" t="s">
        <v>1134</v>
      </c>
      <c r="J27" s="1178" t="s">
        <v>1136</v>
      </c>
      <c r="K27" s="1178" t="s">
        <v>1135</v>
      </c>
    </row>
    <row r="28" spans="2:16" ht="14.5" thickTop="1" thickBot="1">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3.75" thickBot="1">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3.75" thickBot="1">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3.75" thickBot="1">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3.75" thickBot="1">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c r="B33" t="s">
        <v>1131</v>
      </c>
      <c r="E33" s="7" t="s">
        <v>1152</v>
      </c>
      <c r="F33" s="1225">
        <f>AVERAGE(F28:F32)</f>
        <v>58.638977791689094</v>
      </c>
    </row>
    <row r="36" spans="2:6" ht="14.25">
      <c r="B36" s="1234" t="s">
        <v>1158</v>
      </c>
      <c r="C36" s="1234" t="s">
        <v>40</v>
      </c>
      <c r="D36" s="1234" t="s">
        <v>1159</v>
      </c>
      <c r="E36" s="1234" t="s">
        <v>1161</v>
      </c>
      <c r="F36" s="1234" t="s">
        <v>1160</v>
      </c>
    </row>
    <row r="37" spans="2:6" ht="15" thickBot="1">
      <c r="B37" s="1235" t="s">
        <v>1116</v>
      </c>
      <c r="C37" s="1234">
        <v>1.3</v>
      </c>
      <c r="D37" s="1236">
        <v>57.7293147568951</v>
      </c>
      <c r="E37" s="1237">
        <v>0</v>
      </c>
      <c r="F37" s="1236">
        <f>E37*D37</f>
        <v>0</v>
      </c>
    </row>
    <row r="38" spans="2:6" ht="15" thickBot="1">
      <c r="B38" s="1235" t="s">
        <v>1117</v>
      </c>
      <c r="C38" s="1234">
        <v>1.1000000000000001</v>
      </c>
      <c r="D38" s="1236">
        <v>58.636631352531261</v>
      </c>
      <c r="E38" s="1237">
        <v>0.5</v>
      </c>
      <c r="F38" s="1236">
        <f t="shared" ref="F38:F43" si="3">E38*D38</f>
        <v>29.31831567626563</v>
      </c>
    </row>
    <row r="39" spans="2:6" ht="15" thickBot="1">
      <c r="B39" s="1235" t="s">
        <v>1118</v>
      </c>
      <c r="C39" s="1234">
        <v>10</v>
      </c>
      <c r="D39" s="1236">
        <v>74.14273528575491</v>
      </c>
      <c r="E39" s="1237">
        <v>0</v>
      </c>
      <c r="F39" s="1236">
        <f t="shared" si="3"/>
        <v>0</v>
      </c>
    </row>
    <row r="40" spans="2:6" ht="15" thickBot="1">
      <c r="B40" s="1235" t="s">
        <v>1119</v>
      </c>
      <c r="C40" s="1234">
        <v>9</v>
      </c>
      <c r="D40" s="1236">
        <v>49.397609326130265</v>
      </c>
      <c r="E40" s="1237">
        <v>0.1</v>
      </c>
      <c r="F40" s="1236">
        <f t="shared" si="3"/>
        <v>4.9397609326130265</v>
      </c>
    </row>
    <row r="41" spans="2:6" ht="15" thickBot="1">
      <c r="B41" s="1238" t="s">
        <v>1120</v>
      </c>
      <c r="C41" s="1234">
        <v>1.2</v>
      </c>
      <c r="D41" s="1236">
        <v>53.288598237133925</v>
      </c>
      <c r="E41" s="1237">
        <v>0.05</v>
      </c>
      <c r="F41" s="1236">
        <f t="shared" si="3"/>
        <v>2.6644299118566965</v>
      </c>
    </row>
    <row r="42" spans="2:6" ht="14.25">
      <c r="B42" s="1239" t="s">
        <v>1155</v>
      </c>
      <c r="C42" s="1234"/>
      <c r="D42" s="1236">
        <v>48.79</v>
      </c>
      <c r="E42" s="1237">
        <v>0.1</v>
      </c>
      <c r="F42" s="1236">
        <f t="shared" si="3"/>
        <v>4.8790000000000004</v>
      </c>
    </row>
    <row r="43" spans="2:6" ht="14.25">
      <c r="B43" s="1239" t="s">
        <v>1156</v>
      </c>
      <c r="C43" s="1234"/>
      <c r="D43" s="1236">
        <v>41.76</v>
      </c>
      <c r="E43" s="1237">
        <v>0.2</v>
      </c>
      <c r="F43" s="1236">
        <f t="shared" si="3"/>
        <v>8.3520000000000003</v>
      </c>
    </row>
    <row r="44" spans="2:6">
      <c r="B44" s="1262" t="s">
        <v>1157</v>
      </c>
      <c r="C44" s="1262"/>
      <c r="D44" s="1262"/>
      <c r="E44" s="1263">
        <f>SUM(F37:F43)</f>
        <v>50.153506520735348</v>
      </c>
      <c r="F44" s="1262"/>
    </row>
    <row r="45" spans="2:6">
      <c r="B45" s="1262"/>
      <c r="C45" s="1262"/>
      <c r="D45" s="1262"/>
      <c r="E45" s="1262"/>
      <c r="F45" s="1262"/>
    </row>
    <row r="46" spans="2:6">
      <c r="B46" s="1264" t="s">
        <v>1162</v>
      </c>
      <c r="C46" s="1264"/>
      <c r="D46" s="1264"/>
      <c r="E46" s="1264"/>
      <c r="F46" s="1264"/>
    </row>
    <row r="47" spans="2:6">
      <c r="B47" s="1264"/>
      <c r="C47" s="1264"/>
      <c r="D47" s="1264"/>
      <c r="E47" s="1264"/>
      <c r="F47" s="1264"/>
    </row>
    <row r="48" spans="2:6">
      <c r="B48" s="1264"/>
      <c r="C48" s="1264"/>
      <c r="D48" s="1264"/>
      <c r="E48" s="1264"/>
      <c r="F48" s="1264"/>
    </row>
    <row r="49" spans="2:6">
      <c r="B49" s="1264"/>
      <c r="C49" s="1264"/>
      <c r="D49" s="1264"/>
      <c r="E49" s="1264"/>
      <c r="F49" s="1264"/>
    </row>
    <row r="50" spans="2:6">
      <c r="B50" s="1264"/>
      <c r="C50" s="1264"/>
      <c r="D50" s="1264"/>
      <c r="E50" s="1264"/>
      <c r="F50" s="1264"/>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N23"/>
  <sheetViews>
    <sheetView zoomScale="85" zoomScaleNormal="85" workbookViewId="0">
      <selection activeCell="N23" sqref="A1:N23"/>
    </sheetView>
  </sheetViews>
  <sheetFormatPr defaultColWidth="9.1796875" defaultRowHeight="13"/>
  <cols>
    <col min="1" max="1" width="9.1796875" style="903"/>
    <col min="2" max="2" width="21" style="903" customWidth="1"/>
    <col min="3" max="3" width="11" style="903" customWidth="1"/>
    <col min="4" max="11" width="7.31640625" style="903" customWidth="1"/>
    <col min="12" max="12" width="8.1796875" style="903" bestFit="1" customWidth="1"/>
    <col min="13" max="13" width="12.5" style="903" bestFit="1" customWidth="1"/>
    <col min="14" max="14" width="12.6796875" style="903" bestFit="1" customWidth="1"/>
    <col min="15"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6"/>
      <c r="N3" s="1267"/>
    </row>
    <row r="4" spans="2:14" ht="15.5">
      <c r="B4" s="1268" t="s">
        <v>101</v>
      </c>
      <c r="C4" s="1269"/>
      <c r="D4" s="1269"/>
      <c r="E4" s="1269"/>
      <c r="F4" s="1269"/>
      <c r="G4" s="1269"/>
      <c r="H4" s="1269"/>
      <c r="I4" s="1269"/>
      <c r="J4" s="1269"/>
      <c r="K4" s="1269"/>
      <c r="L4" s="1269"/>
      <c r="M4" s="1269"/>
      <c r="N4" s="1097"/>
    </row>
    <row r="5" spans="2:14" ht="15" customHeight="1" thickBot="1">
      <c r="B5" s="1065"/>
      <c r="C5" s="1096"/>
      <c r="D5" s="947"/>
      <c r="E5" s="947"/>
      <c r="F5" s="947"/>
      <c r="G5" s="947"/>
      <c r="H5" s="947"/>
      <c r="I5" s="947"/>
      <c r="J5" s="947"/>
      <c r="K5" s="947"/>
      <c r="L5" s="947"/>
      <c r="M5" s="1012"/>
      <c r="N5" s="1034"/>
    </row>
    <row r="6" spans="2:14" ht="13.75" thickBot="1">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c r="B8" s="1065"/>
      <c r="C8" s="1089"/>
      <c r="D8" s="1088"/>
      <c r="E8" s="1088"/>
      <c r="F8" s="1088"/>
      <c r="G8" s="1088"/>
      <c r="H8" s="1088"/>
      <c r="I8" s="1088"/>
      <c r="J8" s="1088"/>
      <c r="K8" s="1088"/>
      <c r="L8" s="1088"/>
      <c r="M8" s="1087"/>
      <c r="N8" s="1083"/>
    </row>
    <row r="9" spans="2:14" ht="18" customHeight="1">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c r="B11" s="1065"/>
      <c r="C11" s="1089"/>
      <c r="D11" s="1088"/>
      <c r="E11" s="1088"/>
      <c r="F11" s="1088"/>
      <c r="G11" s="1088"/>
      <c r="H11" s="1088"/>
      <c r="I11" s="1088"/>
      <c r="J11" s="1088"/>
      <c r="K11" s="1088"/>
      <c r="L11" s="1088"/>
      <c r="M11" s="1087"/>
      <c r="N11" s="1083"/>
    </row>
    <row r="12" spans="2:14" ht="18" customHeight="1">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5.25">
      <c r="B14" s="1065"/>
      <c r="C14" s="1082"/>
      <c r="D14" s="1018"/>
      <c r="E14" s="1018"/>
      <c r="F14" s="1018"/>
      <c r="G14" s="1018"/>
      <c r="H14" s="1018"/>
      <c r="I14" s="1018"/>
      <c r="J14" s="1018"/>
      <c r="K14" s="1018"/>
      <c r="L14" s="1018"/>
      <c r="M14" s="1018"/>
      <c r="N14" s="1034"/>
    </row>
    <row r="15" spans="2:14" ht="13.25">
      <c r="B15" s="1065"/>
      <c r="C15" s="1081" t="s">
        <v>825</v>
      </c>
      <c r="D15" s="947"/>
      <c r="E15" s="947"/>
      <c r="F15" s="947"/>
      <c r="G15" s="947"/>
      <c r="H15" s="947"/>
      <c r="I15" s="947"/>
      <c r="J15" s="947"/>
      <c r="K15" s="947"/>
      <c r="L15" s="947"/>
      <c r="M15" s="947"/>
      <c r="N15" s="1034"/>
    </row>
    <row r="16" spans="2:14" ht="16" thickBot="1">
      <c r="B16" s="1080"/>
      <c r="C16" s="1079"/>
      <c r="D16" s="1012"/>
      <c r="E16" s="1012"/>
      <c r="F16" s="1012"/>
      <c r="G16" s="1012"/>
      <c r="H16" s="1012"/>
      <c r="I16" s="1012"/>
      <c r="J16" s="1012"/>
      <c r="K16" s="1012"/>
      <c r="L16" s="1012"/>
      <c r="M16" s="1012"/>
      <c r="N16" s="1011"/>
    </row>
    <row r="18" spans="2:14">
      <c r="B18" s="1078"/>
      <c r="C18" s="1077"/>
      <c r="D18" s="1077"/>
      <c r="E18" s="1077"/>
      <c r="F18" s="1077"/>
      <c r="G18" s="1077"/>
      <c r="H18" s="1077"/>
      <c r="I18" s="1077"/>
      <c r="J18" s="1077"/>
      <c r="K18" s="1077"/>
      <c r="L18" s="1077"/>
      <c r="M18" s="1077"/>
      <c r="N18" s="1076"/>
    </row>
    <row r="19" spans="2:14" ht="13.25">
      <c r="B19" s="1270" t="s">
        <v>956</v>
      </c>
      <c r="C19" s="1271"/>
      <c r="D19" s="1271"/>
      <c r="E19" s="1271"/>
      <c r="F19" s="1271"/>
      <c r="G19" s="1271"/>
      <c r="H19" s="1271"/>
      <c r="I19" s="1271"/>
      <c r="J19" s="1271"/>
      <c r="K19" s="1271"/>
      <c r="L19" s="1271"/>
      <c r="M19" s="1271"/>
      <c r="N19" s="1272"/>
    </row>
    <row r="20" spans="2:14" ht="13.25">
      <c r="B20" s="1273" t="s">
        <v>955</v>
      </c>
      <c r="C20" s="1274"/>
      <c r="D20" s="1274"/>
      <c r="E20" s="1274"/>
      <c r="F20" s="1274"/>
      <c r="G20" s="1274"/>
      <c r="H20" s="1274"/>
      <c r="I20" s="1274"/>
      <c r="J20" s="1274"/>
      <c r="K20" s="1274"/>
      <c r="L20" s="1274"/>
      <c r="M20" s="1274"/>
      <c r="N20" s="1275"/>
    </row>
    <row r="21" spans="2:14" ht="13.25">
      <c r="B21" s="1273" t="s">
        <v>954</v>
      </c>
      <c r="C21" s="1274"/>
      <c r="D21" s="1274"/>
      <c r="E21" s="1274"/>
      <c r="F21" s="1274"/>
      <c r="G21" s="1274"/>
      <c r="H21" s="1274"/>
      <c r="I21" s="1274"/>
      <c r="J21" s="1274"/>
      <c r="K21" s="1274"/>
      <c r="L21" s="1274"/>
      <c r="M21" s="1274"/>
      <c r="N21" s="1275"/>
    </row>
    <row r="22" spans="2:14" ht="13.25">
      <c r="B22" s="1273" t="s">
        <v>953</v>
      </c>
      <c r="C22" s="1274"/>
      <c r="D22" s="1274"/>
      <c r="E22" s="1274"/>
      <c r="F22" s="1274"/>
      <c r="G22" s="1274"/>
      <c r="H22" s="1274"/>
      <c r="I22" s="1274"/>
      <c r="J22" s="1274"/>
      <c r="K22" s="1274"/>
      <c r="L22" s="1274"/>
      <c r="M22" s="1274"/>
      <c r="N22" s="1275"/>
    </row>
    <row r="23" spans="2:14">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P34"/>
  <sheetViews>
    <sheetView topLeftCell="A25" zoomScale="85" zoomScaleNormal="85" workbookViewId="0">
      <selection activeCell="M14" sqref="M14"/>
    </sheetView>
  </sheetViews>
  <sheetFormatPr defaultColWidth="9.1796875" defaultRowHeight="13"/>
  <cols>
    <col min="1" max="1" width="9.1796875" style="903"/>
    <col min="2" max="2" width="21" style="903" customWidth="1"/>
    <col min="3" max="3" width="21.6796875" style="903" customWidth="1"/>
    <col min="4" max="13" width="10" style="903" customWidth="1"/>
    <col min="14" max="14" width="1.6796875" style="903" customWidth="1"/>
    <col min="15" max="15" width="26.81640625" style="903" bestFit="1" customWidth="1"/>
    <col min="16" max="16" width="11" style="903" bestFit="1" customWidth="1"/>
    <col min="17" max="16384" width="9.1796875" style="903"/>
  </cols>
  <sheetData>
    <row r="1" spans="2:16" ht="13.75" thickBot="1"/>
    <row r="2" spans="2:16" ht="30" customHeight="1" thickBot="1">
      <c r="B2" s="1265" t="str">
        <f>'Balance Sheet'!B3:M3</f>
        <v>The Chubb Corporation (CB)</v>
      </c>
      <c r="C2" s="1266"/>
      <c r="D2" s="1266"/>
      <c r="E2" s="1266"/>
      <c r="F2" s="1266"/>
      <c r="G2" s="1266"/>
      <c r="H2" s="1266"/>
      <c r="I2" s="1266"/>
      <c r="J2" s="1266"/>
      <c r="K2" s="1266"/>
      <c r="L2" s="1266"/>
      <c r="M2" s="1266"/>
      <c r="N2" s="1267"/>
    </row>
    <row r="3" spans="2:16" ht="22.5" customHeight="1">
      <c r="B3" s="1280" t="s">
        <v>996</v>
      </c>
      <c r="C3" s="1281"/>
      <c r="D3" s="1281"/>
      <c r="E3" s="1281"/>
      <c r="F3" s="1281"/>
      <c r="G3" s="1281"/>
      <c r="H3" s="1281"/>
      <c r="I3" s="1281"/>
      <c r="J3" s="1281"/>
      <c r="K3" s="1281"/>
      <c r="L3" s="1281"/>
      <c r="M3" s="1281"/>
      <c r="N3" s="1282"/>
      <c r="O3" s="1321" t="s">
        <v>995</v>
      </c>
      <c r="P3" s="1322"/>
    </row>
    <row r="4" spans="2:16" ht="16" thickBot="1">
      <c r="B4" s="1065"/>
      <c r="C4" s="1079"/>
      <c r="D4" s="952"/>
      <c r="E4" s="952"/>
      <c r="F4" s="952"/>
      <c r="G4" s="952"/>
      <c r="H4" s="952"/>
      <c r="I4" s="952"/>
      <c r="J4" s="952"/>
      <c r="K4" s="952"/>
      <c r="L4" s="952"/>
      <c r="M4" s="952"/>
      <c r="N4" s="1034"/>
      <c r="O4" s="1065"/>
      <c r="P4" s="1034"/>
    </row>
    <row r="5" spans="2:16" ht="16" thickBot="1">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c r="B6" s="1102"/>
      <c r="C6" s="1093" t="s">
        <v>85</v>
      </c>
      <c r="D6" s="1127"/>
      <c r="E6" s="1127"/>
      <c r="F6" s="1127"/>
      <c r="G6" s="1127"/>
      <c r="H6" s="1127"/>
      <c r="I6" s="1127"/>
      <c r="J6" s="1127"/>
      <c r="K6" s="1127"/>
      <c r="L6" s="1127"/>
      <c r="M6" s="1126"/>
      <c r="N6" s="1034"/>
      <c r="O6" s="1065"/>
      <c r="P6" s="1034"/>
    </row>
    <row r="7" spans="2:16" ht="17.25" customHeight="1">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c r="B9" s="1102"/>
      <c r="C9" s="1093" t="s">
        <v>95</v>
      </c>
      <c r="D9" s="1088"/>
      <c r="E9" s="1088"/>
      <c r="F9" s="1088"/>
      <c r="G9" s="1088"/>
      <c r="H9" s="1088"/>
      <c r="I9" s="1088"/>
      <c r="J9" s="1088"/>
      <c r="K9" s="1088"/>
      <c r="L9" s="1088"/>
      <c r="M9" s="1087"/>
      <c r="N9" s="1034"/>
      <c r="O9" s="1107" t="s">
        <v>992</v>
      </c>
      <c r="P9" s="1106" t="s">
        <v>976</v>
      </c>
    </row>
    <row r="10" spans="2:16" ht="17.25" customHeight="1">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c r="B16" s="1102"/>
      <c r="C16" s="1093" t="s">
        <v>983</v>
      </c>
      <c r="D16" s="1088"/>
      <c r="E16" s="1088"/>
      <c r="F16" s="1088"/>
      <c r="G16" s="1088"/>
      <c r="H16" s="1088"/>
      <c r="I16" s="1088"/>
      <c r="J16" s="1088"/>
      <c r="K16" s="1088"/>
      <c r="L16" s="1088"/>
      <c r="M16" s="1087"/>
      <c r="N16" s="1034"/>
      <c r="O16" s="1107" t="s">
        <v>982</v>
      </c>
      <c r="P16" s="1106" t="s">
        <v>976</v>
      </c>
    </row>
    <row r="17" spans="2:16" ht="17.25" customHeight="1">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c r="B20" s="1102"/>
      <c r="C20" s="1093" t="s">
        <v>977</v>
      </c>
      <c r="D20" s="1088"/>
      <c r="E20" s="1088"/>
      <c r="F20" s="1088"/>
      <c r="G20" s="1088"/>
      <c r="H20" s="1088"/>
      <c r="I20" s="1088"/>
      <c r="J20" s="1088"/>
      <c r="K20" s="1088"/>
      <c r="L20" s="1088"/>
      <c r="M20" s="1087"/>
      <c r="N20" s="1034"/>
      <c r="O20" s="1113" t="s">
        <v>11</v>
      </c>
      <c r="P20" s="1112" t="s">
        <v>976</v>
      </c>
    </row>
    <row r="21" spans="2:16" ht="17.25" customHeight="1">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c r="B26" s="1102"/>
      <c r="C26" s="1093"/>
      <c r="D26" s="1088"/>
      <c r="E26" s="1088"/>
      <c r="F26" s="1088"/>
      <c r="G26" s="1088"/>
      <c r="H26" s="1088"/>
      <c r="I26" s="1088"/>
      <c r="J26" s="1088"/>
      <c r="K26" s="1088"/>
      <c r="L26" s="1088"/>
      <c r="M26" s="1087"/>
      <c r="N26" s="1034"/>
      <c r="O26" s="1107" t="s">
        <v>970</v>
      </c>
      <c r="P26" s="1106" t="s">
        <v>969</v>
      </c>
    </row>
    <row r="27" spans="2:16" ht="17.25" customHeight="1">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c r="B30" s="1080"/>
      <c r="C30" s="1100"/>
      <c r="D30" s="1085"/>
      <c r="E30" s="1085"/>
      <c r="F30" s="1085"/>
      <c r="G30" s="1085"/>
      <c r="H30" s="1085"/>
      <c r="I30" s="1085"/>
      <c r="J30" s="1085"/>
      <c r="K30" s="1085"/>
      <c r="L30" s="1085"/>
      <c r="M30" s="1085"/>
      <c r="N30" s="1011"/>
      <c r="O30" s="914" t="s">
        <v>965</v>
      </c>
    </row>
    <row r="31" spans="2:16" ht="18">
      <c r="B31" s="1019"/>
      <c r="C31" s="1099" t="s">
        <v>964</v>
      </c>
      <c r="D31" s="1098"/>
      <c r="E31" s="1098"/>
      <c r="F31" s="1098"/>
      <c r="G31" s="1098"/>
      <c r="H31" s="1098"/>
      <c r="I31" s="1098"/>
      <c r="J31" s="1098"/>
      <c r="K31" s="1098"/>
      <c r="L31" s="1098"/>
      <c r="M31" s="1098"/>
      <c r="N31" s="1034"/>
    </row>
    <row r="32" spans="2:16">
      <c r="B32" s="1065"/>
      <c r="D32" s="947"/>
      <c r="E32" s="947"/>
      <c r="F32" s="947"/>
      <c r="G32" s="947"/>
      <c r="H32" s="947"/>
      <c r="I32" s="947"/>
      <c r="J32" s="947"/>
      <c r="K32" s="947"/>
      <c r="L32" s="947"/>
      <c r="M32" s="947"/>
      <c r="N32" s="1034"/>
    </row>
    <row r="33" spans="2:14">
      <c r="B33" s="1065"/>
      <c r="C33" s="914" t="s">
        <v>963</v>
      </c>
      <c r="D33" s="1319" t="s">
        <v>962</v>
      </c>
      <c r="E33" s="1320"/>
      <c r="F33" s="1320"/>
      <c r="G33" s="1320"/>
      <c r="H33" s="903">
        <v>135</v>
      </c>
      <c r="I33" s="903">
        <v>134</v>
      </c>
      <c r="J33" s="903">
        <v>206</v>
      </c>
      <c r="K33" s="903">
        <v>240</v>
      </c>
      <c r="L33" s="914">
        <v>248</v>
      </c>
      <c r="M33" s="947"/>
      <c r="N33" s="1034"/>
    </row>
    <row r="34" spans="2:14" ht="13.75" thickBot="1">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17"/>
  <sheetViews>
    <sheetView workbookViewId="0">
      <selection activeCell="C34" activeCellId="1" sqref="A33 C34"/>
    </sheetView>
  </sheetViews>
  <sheetFormatPr defaultColWidth="9.1796875" defaultRowHeight="13"/>
  <cols>
    <col min="1" max="1" width="25" style="1129" bestFit="1" customWidth="1"/>
    <col min="2" max="16384" width="9.1796875" style="1129"/>
  </cols>
  <sheetData>
    <row r="1" spans="1:2" ht="14.25">
      <c r="A1" s="1321" t="s">
        <v>995</v>
      </c>
      <c r="B1" s="1323"/>
    </row>
    <row r="2" spans="1:2">
      <c r="A2" s="1131" t="s">
        <v>11</v>
      </c>
      <c r="B2" s="1131" t="s">
        <v>976</v>
      </c>
    </row>
    <row r="3" spans="1:2">
      <c r="A3" s="1130" t="s">
        <v>974</v>
      </c>
      <c r="B3" s="1130">
        <v>3.71</v>
      </c>
    </row>
    <row r="4" spans="1:2">
      <c r="A4" s="1130" t="s">
        <v>1001</v>
      </c>
      <c r="B4" s="1130">
        <v>14.88</v>
      </c>
    </row>
    <row r="5" spans="1:2">
      <c r="A5" s="1130" t="s">
        <v>972</v>
      </c>
      <c r="B5" s="1130">
        <v>59.26</v>
      </c>
    </row>
    <row r="6" spans="1:2">
      <c r="A6" s="1130" t="s">
        <v>1000</v>
      </c>
      <c r="B6" s="1130">
        <v>26.7</v>
      </c>
    </row>
    <row r="8" spans="1:2">
      <c r="A8" s="1131" t="s">
        <v>982</v>
      </c>
      <c r="B8" s="1131" t="s">
        <v>976</v>
      </c>
    </row>
    <row r="9" spans="1:2">
      <c r="A9" s="1130" t="s">
        <v>980</v>
      </c>
      <c r="B9" s="1130">
        <v>0.23</v>
      </c>
    </row>
    <row r="11" spans="1:2">
      <c r="A11" s="1131" t="s">
        <v>992</v>
      </c>
      <c r="B11" s="1131" t="s">
        <v>976</v>
      </c>
    </row>
    <row r="12" spans="1:2">
      <c r="A12" s="1130" t="s">
        <v>990</v>
      </c>
      <c r="B12" s="1130">
        <v>0.24</v>
      </c>
    </row>
    <row r="13" spans="1:2">
      <c r="A13" s="1130" t="s">
        <v>988</v>
      </c>
      <c r="B13" s="1130">
        <v>91.19</v>
      </c>
    </row>
    <row r="15" spans="1:2">
      <c r="A15" s="1131" t="s">
        <v>999</v>
      </c>
      <c r="B15" s="1131" t="s">
        <v>976</v>
      </c>
    </row>
    <row r="16" spans="1:2">
      <c r="A16" s="1130" t="s">
        <v>998</v>
      </c>
      <c r="B16" s="1130">
        <v>11.42</v>
      </c>
    </row>
    <row r="17" spans="1:2">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80"/>
  <sheetViews>
    <sheetView topLeftCell="A20" workbookViewId="0">
      <selection activeCell="A57" sqref="A57:K57"/>
    </sheetView>
  </sheetViews>
  <sheetFormatPr defaultColWidth="9.1796875" defaultRowHeight="14.75"/>
  <cols>
    <col min="1" max="1" width="70.5" style="653" bestFit="1" customWidth="1"/>
    <col min="2" max="2" width="21" style="653" customWidth="1"/>
    <col min="3" max="4" width="8.81640625" style="653" bestFit="1" customWidth="1"/>
    <col min="5" max="7" width="8.6796875" style="653" bestFit="1" customWidth="1"/>
    <col min="8" max="10" width="8.5" style="653" bestFit="1" customWidth="1"/>
    <col min="11" max="11" width="11.6796875" style="653" bestFit="1" customWidth="1"/>
    <col min="12" max="16384" width="9.1796875" style="653"/>
  </cols>
  <sheetData>
    <row r="1" spans="1:11">
      <c r="A1" s="653" t="s">
        <v>518</v>
      </c>
      <c r="B1" s="653" t="s">
        <v>517</v>
      </c>
      <c r="C1" s="653" t="e">
        <v>#NAME?</v>
      </c>
    </row>
    <row r="2" spans="1:11">
      <c r="A2" s="653" t="s">
        <v>516</v>
      </c>
      <c r="B2" s="653" t="s">
        <v>515</v>
      </c>
    </row>
    <row r="3" spans="1:11">
      <c r="A3" s="653" t="s">
        <v>514</v>
      </c>
      <c r="B3" s="653" t="s">
        <v>513</v>
      </c>
    </row>
    <row r="4" spans="1:11">
      <c r="A4" s="653" t="s">
        <v>512</v>
      </c>
      <c r="B4" s="677">
        <v>36526</v>
      </c>
    </row>
    <row r="5" spans="1:11">
      <c r="A5" s="653" t="s">
        <v>511</v>
      </c>
      <c r="B5" s="677">
        <v>40568</v>
      </c>
    </row>
    <row r="6" spans="1:11">
      <c r="A6" s="653" t="s">
        <v>510</v>
      </c>
      <c r="B6" s="653" t="s">
        <v>509</v>
      </c>
    </row>
    <row r="7" spans="1:11">
      <c r="A7" s="653" t="s">
        <v>508</v>
      </c>
      <c r="B7" s="653" t="s">
        <v>507</v>
      </c>
    </row>
    <row r="8" spans="1:11">
      <c r="A8" s="653" t="s">
        <v>506</v>
      </c>
      <c r="B8" s="653" t="s">
        <v>505</v>
      </c>
    </row>
    <row r="9" spans="1:11">
      <c r="A9" s="653" t="s">
        <v>504</v>
      </c>
      <c r="B9" s="653" t="s">
        <v>503</v>
      </c>
    </row>
    <row r="10" spans="1:11">
      <c r="A10" s="653" t="s">
        <v>502</v>
      </c>
      <c r="B10" s="653" t="s">
        <v>501</v>
      </c>
    </row>
    <row r="12" spans="1:11">
      <c r="A12" s="653" t="s">
        <v>500</v>
      </c>
      <c r="B12" s="653" t="s">
        <v>499</v>
      </c>
      <c r="C12" s="653" t="s">
        <v>498</v>
      </c>
      <c r="D12" s="653" t="s">
        <v>497</v>
      </c>
      <c r="E12" s="653" t="s">
        <v>496</v>
      </c>
      <c r="F12" s="653" t="s">
        <v>495</v>
      </c>
      <c r="G12" s="653" t="s">
        <v>494</v>
      </c>
      <c r="H12" s="653" t="s">
        <v>493</v>
      </c>
      <c r="I12" s="653" t="s">
        <v>492</v>
      </c>
      <c r="J12" s="653" t="s">
        <v>491</v>
      </c>
      <c r="K12" s="653" t="s">
        <v>490</v>
      </c>
    </row>
    <row r="13" spans="1:11">
      <c r="A13" s="653" t="s">
        <v>489</v>
      </c>
      <c r="B13" s="653" t="s">
        <v>487</v>
      </c>
      <c r="C13" s="653" t="s">
        <v>488</v>
      </c>
      <c r="D13" s="653" t="s">
        <v>488</v>
      </c>
      <c r="E13" s="653" t="s">
        <v>487</v>
      </c>
      <c r="F13" s="653" t="s">
        <v>487</v>
      </c>
      <c r="G13" s="653" t="s">
        <v>487</v>
      </c>
      <c r="H13" s="653" t="s">
        <v>487</v>
      </c>
      <c r="I13" s="653" t="s">
        <v>487</v>
      </c>
      <c r="J13" s="653" t="s">
        <v>487</v>
      </c>
      <c r="K13" s="653" t="s">
        <v>487</v>
      </c>
    </row>
    <row r="14" spans="1:11">
      <c r="A14" s="653" t="s">
        <v>224</v>
      </c>
    </row>
    <row r="15" spans="1:11">
      <c r="A15" s="653" t="s">
        <v>1047</v>
      </c>
    </row>
    <row r="16" spans="1:11">
      <c r="A16" s="653" t="s">
        <v>1046</v>
      </c>
      <c r="B16" s="653">
        <v>-62.3</v>
      </c>
      <c r="C16" s="653">
        <v>-86.8</v>
      </c>
      <c r="D16" s="653">
        <v>-212.5</v>
      </c>
      <c r="E16" s="653">
        <v>-168.3</v>
      </c>
      <c r="F16" s="653">
        <v>-76.599999999999994</v>
      </c>
      <c r="G16" s="653">
        <v>-16.7</v>
      </c>
      <c r="H16" s="653">
        <v>-19</v>
      </c>
    </row>
    <row r="17" spans="1:11">
      <c r="A17" s="653" t="s">
        <v>601</v>
      </c>
      <c r="B17" s="653">
        <v>714.6</v>
      </c>
      <c r="C17" s="653">
        <v>111.5</v>
      </c>
      <c r="D17" s="653">
        <v>222.9</v>
      </c>
      <c r="E17" s="653">
        <v>808.8</v>
      </c>
      <c r="F17" s="653">
        <v>1548.4</v>
      </c>
      <c r="G17" s="653">
        <v>1825.9</v>
      </c>
      <c r="H17" s="653">
        <v>2528</v>
      </c>
      <c r="I17" s="653">
        <v>2807</v>
      </c>
      <c r="J17" s="653">
        <v>1804</v>
      </c>
      <c r="K17" s="653">
        <v>2183000000</v>
      </c>
    </row>
    <row r="18" spans="1:11">
      <c r="A18" s="653" t="s">
        <v>1039</v>
      </c>
      <c r="K18" s="653">
        <v>262000000</v>
      </c>
    </row>
    <row r="19" spans="1:11">
      <c r="A19" s="653" t="s">
        <v>1045</v>
      </c>
      <c r="B19" s="653">
        <v>187.3</v>
      </c>
      <c r="C19" s="653">
        <v>305.10000000000002</v>
      </c>
      <c r="D19" s="653">
        <v>962</v>
      </c>
      <c r="E19" s="653">
        <v>885.4</v>
      </c>
      <c r="F19" s="653">
        <v>417.2</v>
      </c>
      <c r="G19" s="653">
        <v>106.6</v>
      </c>
      <c r="H19" s="653">
        <v>16</v>
      </c>
      <c r="I19" s="653">
        <v>-74</v>
      </c>
      <c r="J19" s="653">
        <v>-46</v>
      </c>
      <c r="K19" s="653">
        <v>-254000000</v>
      </c>
    </row>
    <row r="20" spans="1:11">
      <c r="A20" s="653" t="s">
        <v>1044</v>
      </c>
      <c r="B20" s="653">
        <v>-175.1</v>
      </c>
      <c r="C20" s="653">
        <v>-283</v>
      </c>
      <c r="D20" s="653">
        <v>-347.8</v>
      </c>
      <c r="E20" s="653">
        <v>-147.4</v>
      </c>
      <c r="F20" s="653">
        <v>-148.4</v>
      </c>
      <c r="G20" s="653">
        <v>17.2</v>
      </c>
      <c r="H20" s="653">
        <v>5</v>
      </c>
      <c r="K20" s="653">
        <v>100000000</v>
      </c>
    </row>
    <row r="21" spans="1:11">
      <c r="A21" s="653" t="s">
        <v>1043</v>
      </c>
      <c r="H21" s="653">
        <v>-225</v>
      </c>
      <c r="I21" s="653">
        <v>258</v>
      </c>
      <c r="J21" s="653">
        <v>148</v>
      </c>
      <c r="K21" s="653">
        <v>6000000</v>
      </c>
    </row>
    <row r="22" spans="1:11">
      <c r="A22" s="653" t="s">
        <v>1042</v>
      </c>
      <c r="G22" s="653">
        <v>216.8</v>
      </c>
      <c r="H22" s="653">
        <v>233</v>
      </c>
      <c r="I22" s="653">
        <v>233</v>
      </c>
      <c r="J22" s="653">
        <v>206</v>
      </c>
      <c r="K22" s="653">
        <v>186000000</v>
      </c>
    </row>
    <row r="23" spans="1:11">
      <c r="A23" s="653" t="s">
        <v>199</v>
      </c>
      <c r="B23" s="653">
        <v>84.4</v>
      </c>
      <c r="C23" s="653">
        <v>95.1</v>
      </c>
      <c r="D23" s="653">
        <v>103.1</v>
      </c>
      <c r="E23" s="653">
        <v>108</v>
      </c>
      <c r="F23" s="653">
        <v>105.6</v>
      </c>
      <c r="G23" s="653">
        <v>90.8</v>
      </c>
      <c r="H23" s="653">
        <v>81</v>
      </c>
      <c r="I23" s="653">
        <v>69</v>
      </c>
      <c r="J23" s="653">
        <v>64</v>
      </c>
      <c r="K23" s="653">
        <v>69000000</v>
      </c>
    </row>
    <row r="24" spans="1:11">
      <c r="A24" s="653" t="s">
        <v>898</v>
      </c>
      <c r="B24" s="653">
        <v>-51.5</v>
      </c>
      <c r="C24" s="653">
        <v>-0.8</v>
      </c>
      <c r="D24" s="653">
        <v>-33.9</v>
      </c>
      <c r="E24" s="653">
        <v>-84.4</v>
      </c>
      <c r="F24" s="653">
        <v>-218.2</v>
      </c>
      <c r="G24" s="653">
        <v>-383.5</v>
      </c>
      <c r="H24" s="653">
        <v>-245</v>
      </c>
      <c r="I24" s="653">
        <v>-374</v>
      </c>
      <c r="J24" s="653">
        <v>371</v>
      </c>
      <c r="K24" s="653">
        <v>-23000000</v>
      </c>
    </row>
    <row r="25" spans="1:11">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c r="A26" s="672" t="s">
        <v>1041</v>
      </c>
      <c r="B26" s="672">
        <v>964.3</v>
      </c>
      <c r="C26" s="672">
        <v>1019.2</v>
      </c>
      <c r="D26" s="672">
        <v>2215.6999999999998</v>
      </c>
      <c r="E26" s="672">
        <v>3363.8</v>
      </c>
      <c r="F26" s="672">
        <v>4088.6</v>
      </c>
      <c r="G26" s="672">
        <v>3755.5</v>
      </c>
      <c r="H26" s="672">
        <v>3342</v>
      </c>
      <c r="I26" s="672">
        <v>3191</v>
      </c>
      <c r="J26" s="672">
        <v>2544</v>
      </c>
      <c r="K26" s="672">
        <v>2435000000</v>
      </c>
    </row>
    <row r="28" spans="1:11">
      <c r="A28" s="653" t="s">
        <v>1039</v>
      </c>
      <c r="F28" s="653">
        <v>2287.5</v>
      </c>
      <c r="G28" s="653">
        <v>1903.8</v>
      </c>
      <c r="H28" s="653">
        <v>986</v>
      </c>
    </row>
    <row r="29" spans="1:11">
      <c r="A29" s="653" t="s">
        <v>449</v>
      </c>
      <c r="B29" s="653">
        <v>-25.3</v>
      </c>
      <c r="C29" s="653">
        <v>-189.9</v>
      </c>
      <c r="D29" s="653">
        <v>-126.7</v>
      </c>
      <c r="E29" s="653">
        <v>-96.9</v>
      </c>
      <c r="F29" s="653">
        <v>85</v>
      </c>
      <c r="G29" s="653">
        <v>83.8</v>
      </c>
      <c r="H29" s="653">
        <v>108</v>
      </c>
    </row>
    <row r="30" spans="1:11">
      <c r="A30" s="653" t="s">
        <v>1040</v>
      </c>
      <c r="G30" s="653">
        <v>-186.4</v>
      </c>
    </row>
    <row r="31" spans="1:11">
      <c r="A31" s="653" t="s">
        <v>1039</v>
      </c>
      <c r="B31" s="653">
        <v>302.5</v>
      </c>
      <c r="C31" s="653">
        <v>958.4</v>
      </c>
      <c r="D31" s="653">
        <v>1631.9</v>
      </c>
      <c r="E31" s="653">
        <v>1879.6</v>
      </c>
      <c r="I31" s="653">
        <v>617</v>
      </c>
      <c r="J31" s="653">
        <v>389</v>
      </c>
    </row>
    <row r="32" spans="1:11">
      <c r="A32" s="653" t="s">
        <v>1038</v>
      </c>
    </row>
    <row r="33" spans="1:12">
      <c r="A33" s="653" t="s">
        <v>1037</v>
      </c>
      <c r="B33" s="653">
        <v>55</v>
      </c>
    </row>
    <row r="34" spans="1:1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c r="A35" s="653" t="s">
        <v>1035</v>
      </c>
      <c r="B35" s="653">
        <v>741.6</v>
      </c>
      <c r="C35" s="653">
        <v>1246.2</v>
      </c>
      <c r="D35" s="653">
        <v>2086.9</v>
      </c>
      <c r="E35" s="653">
        <v>2105.5</v>
      </c>
      <c r="F35" s="653">
        <v>2048.1</v>
      </c>
      <c r="G35" s="653">
        <v>1683.4</v>
      </c>
      <c r="H35" s="653">
        <v>1579</v>
      </c>
      <c r="I35" s="653">
        <v>1790</v>
      </c>
      <c r="J35" s="653">
        <v>2173</v>
      </c>
      <c r="K35" s="653">
        <v>2578000000</v>
      </c>
    </row>
    <row r="36" spans="1:12">
      <c r="A36" s="653" t="s">
        <v>1034</v>
      </c>
      <c r="B36" s="653">
        <v>453.5</v>
      </c>
      <c r="C36" s="653">
        <v>458.1</v>
      </c>
      <c r="D36" s="653">
        <v>387.3</v>
      </c>
      <c r="E36" s="653">
        <v>501</v>
      </c>
      <c r="F36" s="653">
        <v>779.7</v>
      </c>
      <c r="G36" s="653">
        <v>697.5</v>
      </c>
      <c r="H36" s="653">
        <v>186</v>
      </c>
      <c r="I36" s="653">
        <v>360</v>
      </c>
      <c r="J36" s="653">
        <v>432</v>
      </c>
      <c r="K36" s="653">
        <v>394000000</v>
      </c>
    </row>
    <row r="37" spans="1:1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c r="A39" s="653" t="s">
        <v>1017</v>
      </c>
      <c r="B39" s="653" t="s">
        <v>465</v>
      </c>
      <c r="C39" s="653">
        <v>175.8</v>
      </c>
      <c r="D39" s="653">
        <v>172.9</v>
      </c>
      <c r="E39" s="653">
        <v>181.3</v>
      </c>
      <c r="F39" s="653">
        <v>193.2</v>
      </c>
      <c r="G39" s="653">
        <v>204.2</v>
      </c>
      <c r="H39" s="653">
        <v>422.4</v>
      </c>
      <c r="I39" s="653">
        <v>400.3</v>
      </c>
      <c r="J39" s="653">
        <v>366.8</v>
      </c>
      <c r="K39" s="653">
        <v>353</v>
      </c>
      <c r="L39" s="653">
        <v>317.3</v>
      </c>
    </row>
    <row r="40" spans="1:12">
      <c r="A40" s="653" t="s">
        <v>1031</v>
      </c>
      <c r="C40" s="653">
        <v>-276.5</v>
      </c>
    </row>
    <row r="41" spans="1:12">
      <c r="A41" s="653" t="s">
        <v>1030</v>
      </c>
      <c r="F41" s="653">
        <v>126.6</v>
      </c>
      <c r="H41" s="653">
        <v>50</v>
      </c>
    </row>
    <row r="42" spans="1:12">
      <c r="A42" s="653" t="s">
        <v>1030</v>
      </c>
      <c r="F42" s="653">
        <v>-1.1000000000000001</v>
      </c>
    </row>
    <row r="43" spans="1:12">
      <c r="A43" s="653" t="s">
        <v>1028</v>
      </c>
      <c r="G43" s="653">
        <v>-110.6</v>
      </c>
    </row>
    <row r="44" spans="1:12">
      <c r="A44" s="653" t="s">
        <v>1028</v>
      </c>
      <c r="I44" s="653">
        <v>-106</v>
      </c>
      <c r="J44" s="653">
        <v>-18</v>
      </c>
    </row>
    <row r="45" spans="1:12">
      <c r="A45" s="653" t="s">
        <v>1017</v>
      </c>
      <c r="I45" s="653">
        <v>12</v>
      </c>
      <c r="J45" s="653">
        <v>3</v>
      </c>
    </row>
    <row r="46" spans="1:12">
      <c r="A46" s="653" t="s">
        <v>1029</v>
      </c>
      <c r="K46" s="653">
        <v>-37000000</v>
      </c>
    </row>
    <row r="47" spans="1:12">
      <c r="A47" s="653" t="s">
        <v>1026</v>
      </c>
      <c r="C47" s="653">
        <v>-351.2</v>
      </c>
      <c r="D47" s="653">
        <v>-799.9</v>
      </c>
      <c r="E47" s="653">
        <v>-939.2</v>
      </c>
      <c r="G47" s="653">
        <v>-591</v>
      </c>
      <c r="H47" s="653">
        <v>-355</v>
      </c>
      <c r="J47" s="653">
        <v>-654</v>
      </c>
      <c r="K47" s="653">
        <v>563000000</v>
      </c>
    </row>
    <row r="48" spans="1:12">
      <c r="A48" s="653" t="s">
        <v>1028</v>
      </c>
      <c r="H48" s="653">
        <v>-264</v>
      </c>
      <c r="I48" s="653">
        <v>-164</v>
      </c>
      <c r="J48" s="653">
        <v>-45</v>
      </c>
      <c r="K48" s="653">
        <v>72000000</v>
      </c>
    </row>
    <row r="49" spans="1:11">
      <c r="A49" s="653" t="s">
        <v>1027</v>
      </c>
      <c r="B49" s="653">
        <v>-138.69999999999999</v>
      </c>
      <c r="C49" s="653">
        <v>-185.2</v>
      </c>
      <c r="D49" s="653">
        <v>-141.9</v>
      </c>
      <c r="E49" s="653">
        <v>-74.3</v>
      </c>
      <c r="F49" s="653">
        <v>-64.7</v>
      </c>
      <c r="G49" s="653">
        <v>-40.5</v>
      </c>
      <c r="H49" s="653">
        <v>-53</v>
      </c>
      <c r="I49" s="653">
        <v>-53</v>
      </c>
      <c r="J49" s="653">
        <v>-46</v>
      </c>
      <c r="K49" s="653">
        <v>-52000000</v>
      </c>
    </row>
    <row r="50" spans="1:11">
      <c r="A50" s="653" t="s">
        <v>1026</v>
      </c>
      <c r="B50" s="653">
        <v>125.5</v>
      </c>
      <c r="F50" s="653">
        <v>1388.4</v>
      </c>
      <c r="I50" s="653">
        <v>455</v>
      </c>
    </row>
    <row r="51" spans="1:11" s="672" customFormat="1">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row r="53" spans="1:11">
      <c r="A53" s="653" t="s">
        <v>1024</v>
      </c>
    </row>
    <row r="54" spans="1:11">
      <c r="A54" s="653" t="s">
        <v>1008</v>
      </c>
      <c r="B54" s="653">
        <v>-242.3</v>
      </c>
      <c r="C54" s="653">
        <v>-555.6</v>
      </c>
      <c r="D54" s="653">
        <v>-99.4</v>
      </c>
    </row>
    <row r="55" spans="1:11">
      <c r="A55" s="653" t="s">
        <v>1023</v>
      </c>
      <c r="C55" s="653">
        <v>199</v>
      </c>
      <c r="D55" s="653">
        <v>-199</v>
      </c>
    </row>
    <row r="56" spans="1:11">
      <c r="A56" s="653" t="s">
        <v>1022</v>
      </c>
      <c r="C56" s="653">
        <v>-8.5</v>
      </c>
      <c r="D56" s="653">
        <v>168.6</v>
      </c>
      <c r="E56" s="653">
        <v>347.2</v>
      </c>
      <c r="F56" s="653">
        <v>44.2</v>
      </c>
      <c r="G56" s="653">
        <v>-276.5</v>
      </c>
      <c r="H56" s="653">
        <v>-29</v>
      </c>
    </row>
    <row r="57" spans="1:11">
      <c r="A57" s="653" t="s">
        <v>1021</v>
      </c>
      <c r="C57" s="653">
        <v>600</v>
      </c>
      <c r="D57" s="653">
        <v>600</v>
      </c>
      <c r="E57" s="653">
        <v>960</v>
      </c>
      <c r="I57" s="653">
        <v>1800</v>
      </c>
      <c r="J57" s="653">
        <v>1200</v>
      </c>
      <c r="K57" s="653">
        <v>0</v>
      </c>
    </row>
    <row r="58" spans="1:11">
      <c r="A58" s="653" t="s">
        <v>1020</v>
      </c>
      <c r="B58" s="653">
        <v>-5.4</v>
      </c>
      <c r="C58" s="653">
        <v>-2.8</v>
      </c>
      <c r="D58" s="653">
        <v>-7.9</v>
      </c>
      <c r="E58" s="653">
        <v>-100.4</v>
      </c>
      <c r="F58" s="653">
        <v>-0.4</v>
      </c>
      <c r="G58" s="653">
        <v>-300.7</v>
      </c>
      <c r="I58" s="653">
        <v>-800</v>
      </c>
      <c r="J58" s="653">
        <v>-685</v>
      </c>
      <c r="K58" s="653">
        <v>0</v>
      </c>
    </row>
    <row r="59" spans="1:11">
      <c r="A59" s="653" t="s">
        <v>1017</v>
      </c>
      <c r="B59" s="653">
        <v>16.3</v>
      </c>
      <c r="C59" s="653">
        <v>5</v>
      </c>
      <c r="D59" s="653">
        <v>-3.3</v>
      </c>
      <c r="E59" s="653">
        <v>-6.7</v>
      </c>
      <c r="J59" s="653">
        <v>-28</v>
      </c>
      <c r="K59" s="653">
        <v>0</v>
      </c>
    </row>
    <row r="60" spans="1:11">
      <c r="A60" s="653" t="s">
        <v>1019</v>
      </c>
      <c r="F60" s="653">
        <v>17.899999999999999</v>
      </c>
    </row>
    <row r="61" spans="1:11">
      <c r="A61" s="653" t="s">
        <v>1018</v>
      </c>
      <c r="I61" s="653">
        <v>-8</v>
      </c>
    </row>
    <row r="62" spans="1:11">
      <c r="A62" s="653" t="s">
        <v>1017</v>
      </c>
      <c r="I62" s="653">
        <v>-17</v>
      </c>
    </row>
    <row r="63" spans="1:11">
      <c r="A63" s="653" t="s">
        <v>1016</v>
      </c>
      <c r="K63" s="653">
        <v>-53000000</v>
      </c>
    </row>
    <row r="64" spans="1:11">
      <c r="A64" s="653" t="s">
        <v>1015</v>
      </c>
      <c r="B64" s="653">
        <v>119.3</v>
      </c>
    </row>
    <row r="65" spans="1:11">
      <c r="A65" s="653" t="s">
        <v>1014</v>
      </c>
      <c r="C65" s="653">
        <v>146.80000000000001</v>
      </c>
      <c r="D65" s="653">
        <v>106</v>
      </c>
      <c r="E65" s="653">
        <v>43.8</v>
      </c>
    </row>
    <row r="66" spans="1:11">
      <c r="A66" s="653" t="s">
        <v>1013</v>
      </c>
      <c r="E66" s="653">
        <v>886.8</v>
      </c>
    </row>
    <row r="67" spans="1:11">
      <c r="A67" s="653" t="s">
        <v>1012</v>
      </c>
      <c r="F67" s="653">
        <v>258.39999999999998</v>
      </c>
    </row>
    <row r="68" spans="1:11">
      <c r="A68" s="653" t="s">
        <v>1011</v>
      </c>
      <c r="G68" s="653">
        <v>600</v>
      </c>
    </row>
    <row r="69" spans="1:11">
      <c r="A69" s="653" t="s">
        <v>1010</v>
      </c>
      <c r="H69" s="653">
        <v>460</v>
      </c>
    </row>
    <row r="70" spans="1:11">
      <c r="A70" s="653" t="s">
        <v>1009</v>
      </c>
      <c r="I70" s="653">
        <v>130</v>
      </c>
      <c r="J70" s="653">
        <v>109</v>
      </c>
    </row>
    <row r="71" spans="1:11">
      <c r="A71" s="653" t="s">
        <v>1009</v>
      </c>
      <c r="K71" s="653">
        <v>34000000</v>
      </c>
    </row>
    <row r="72" spans="1:11">
      <c r="A72" s="653" t="s">
        <v>1008</v>
      </c>
      <c r="G72" s="653">
        <v>-134.9</v>
      </c>
      <c r="H72" s="653">
        <v>-1228</v>
      </c>
      <c r="I72" s="653">
        <v>-2185</v>
      </c>
      <c r="J72" s="653">
        <v>-1336</v>
      </c>
      <c r="K72" s="653">
        <v>-1060000000</v>
      </c>
    </row>
    <row r="73" spans="1:11">
      <c r="A73" s="653" t="s">
        <v>1007</v>
      </c>
      <c r="B73" s="653">
        <v>-229</v>
      </c>
      <c r="C73" s="653">
        <v>-234.8</v>
      </c>
      <c r="D73" s="653">
        <v>-237.6</v>
      </c>
      <c r="E73" s="653">
        <v>-251.1</v>
      </c>
      <c r="F73" s="653">
        <v>-290.89999999999998</v>
      </c>
      <c r="G73" s="653">
        <v>-330.1</v>
      </c>
      <c r="H73" s="653">
        <v>-403</v>
      </c>
      <c r="I73" s="653">
        <v>-451</v>
      </c>
      <c r="J73" s="653">
        <v>-471</v>
      </c>
      <c r="K73" s="653">
        <v>-487000000</v>
      </c>
    </row>
    <row r="74" spans="1:11">
      <c r="A74" s="653" t="s">
        <v>1006</v>
      </c>
      <c r="B74" s="653">
        <v>-0.3</v>
      </c>
      <c r="C74" s="653">
        <v>3.4</v>
      </c>
      <c r="D74" s="653">
        <v>16.100000000000001</v>
      </c>
      <c r="E74" s="653">
        <v>10.3</v>
      </c>
      <c r="F74" s="653">
        <v>-10.5</v>
      </c>
      <c r="G74" s="653">
        <v>-6.1</v>
      </c>
      <c r="H74" s="653">
        <v>2</v>
      </c>
      <c r="I74" s="653">
        <v>11</v>
      </c>
      <c r="J74" s="653">
        <v>7</v>
      </c>
      <c r="K74" s="653">
        <v>-5000000</v>
      </c>
    </row>
    <row r="75" spans="1:11">
      <c r="A75" s="653" t="s">
        <v>1005</v>
      </c>
      <c r="G75" s="653">
        <v>531.4</v>
      </c>
      <c r="H75" s="653">
        <v>229</v>
      </c>
    </row>
    <row r="76" spans="1:11" s="672" customFormat="1">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row r="78" spans="1:11">
      <c r="A78" s="653" t="s">
        <v>426</v>
      </c>
    </row>
    <row r="79" spans="1:11">
      <c r="A79" s="653" t="s">
        <v>1003</v>
      </c>
      <c r="B79" s="653">
        <v>52.7</v>
      </c>
      <c r="C79" s="653">
        <v>55.5</v>
      </c>
      <c r="D79" s="653">
        <v>85</v>
      </c>
      <c r="E79" s="653">
        <v>122.2</v>
      </c>
      <c r="F79" s="653">
        <v>135.6</v>
      </c>
      <c r="G79" s="653">
        <v>137.9</v>
      </c>
      <c r="H79" s="653">
        <v>129</v>
      </c>
      <c r="I79" s="653">
        <v>191</v>
      </c>
      <c r="J79" s="653">
        <v>232</v>
      </c>
      <c r="K79" s="653">
        <v>244</v>
      </c>
    </row>
    <row r="80" spans="1:11">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pageSetUpPr autoPageBreaks="0" fitToPage="1"/>
  </sheetPr>
  <dimension ref="A1:R95"/>
  <sheetViews>
    <sheetView showGridLines="0" workbookViewId="0"/>
  </sheetViews>
  <sheetFormatPr defaultColWidth="8.81640625" defaultRowHeight="13" customHeight="1" outlineLevelRow="1"/>
  <cols>
    <col min="1" max="1" width="1.6796875" style="484" customWidth="1" collapsed="1"/>
    <col min="2" max="3" width="2.6796875" customWidth="1"/>
    <col min="4" max="8" width="7.6796875" customWidth="1"/>
    <col min="9" max="16" width="10.6796875" customWidth="1"/>
    <col min="17" max="17" width="1.6796875" customWidth="1"/>
    <col min="18" max="18" width="13.6796875" bestFit="1" customWidth="1"/>
  </cols>
  <sheetData>
    <row r="1" spans="1:18" ht="18.75" thickBot="1">
      <c r="A1" s="89"/>
      <c r="B1" s="16" t="str">
        <f>Name</f>
        <v>Chubb Corporation</v>
      </c>
      <c r="C1" s="7"/>
      <c r="D1" s="93"/>
      <c r="E1" s="93"/>
      <c r="F1" s="93"/>
      <c r="G1" s="93"/>
      <c r="H1" s="93"/>
      <c r="I1" s="93"/>
      <c r="J1" s="93"/>
      <c r="K1" s="93"/>
      <c r="L1" s="93"/>
      <c r="R1" s="213"/>
    </row>
    <row r="2" spans="1:18">
      <c r="A2" s="89"/>
      <c r="B2" s="2" t="str">
        <f>Subheader</f>
        <v>Dollars in millions, except per share</v>
      </c>
      <c r="C2" s="2"/>
      <c r="D2" s="214"/>
      <c r="E2" s="214"/>
      <c r="F2" s="214"/>
      <c r="G2" s="214"/>
      <c r="H2" s="214"/>
      <c r="I2" s="214"/>
      <c r="J2" s="214"/>
      <c r="K2" s="214"/>
      <c r="L2" s="214"/>
      <c r="M2" s="214"/>
      <c r="N2" s="214"/>
      <c r="O2" s="214"/>
      <c r="P2" s="214"/>
      <c r="Q2" s="214"/>
      <c r="R2" s="214"/>
    </row>
    <row r="3" spans="1:18" ht="15.5">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c r="A5" s="89" t="s">
        <v>118</v>
      </c>
      <c r="B5" s="7" t="s">
        <v>11</v>
      </c>
      <c r="C5" s="7"/>
      <c r="D5" s="93"/>
      <c r="E5" s="93"/>
      <c r="F5" s="93"/>
      <c r="G5" s="93"/>
      <c r="H5" s="93"/>
      <c r="I5" s="93"/>
      <c r="J5" s="93"/>
      <c r="K5" s="224"/>
      <c r="L5" s="225"/>
      <c r="R5" s="34"/>
    </row>
    <row r="6" spans="1:18" ht="13" customHeight="1">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c r="A8" s="89"/>
      <c r="C8" s="93"/>
      <c r="D8" s="14"/>
      <c r="E8" s="93"/>
      <c r="F8" s="93"/>
      <c r="G8" s="93"/>
      <c r="H8" s="225"/>
      <c r="I8" s="231"/>
      <c r="J8" s="225"/>
      <c r="K8" s="224"/>
      <c r="L8" s="225"/>
      <c r="M8" s="225"/>
      <c r="N8" s="225"/>
      <c r="O8" s="225"/>
      <c r="P8" s="225"/>
      <c r="R8" s="232"/>
    </row>
    <row r="9" spans="1:18" s="13" customFormat="1" ht="13" customHeight="1">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c r="A11" s="89"/>
      <c r="C11" s="93"/>
      <c r="D11" s="14"/>
      <c r="E11" s="93"/>
      <c r="F11" s="93"/>
      <c r="G11" s="93"/>
      <c r="H11" s="225"/>
      <c r="I11" s="225"/>
      <c r="J11" s="225"/>
      <c r="K11" s="224"/>
      <c r="L11" s="225"/>
      <c r="M11" s="225"/>
      <c r="N11" s="225"/>
      <c r="O11" s="225"/>
      <c r="P11" s="225"/>
      <c r="R11" s="232"/>
    </row>
    <row r="12" spans="1:18" s="13" customFormat="1" ht="13" customHeight="1">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c r="A15" s="89"/>
      <c r="C15" s="93"/>
      <c r="D15" s="14"/>
      <c r="E15" s="93"/>
      <c r="F15" s="93"/>
      <c r="G15" s="93"/>
      <c r="H15" s="225"/>
      <c r="I15" s="231"/>
      <c r="J15" s="231"/>
      <c r="K15" s="240"/>
      <c r="L15" s="231"/>
      <c r="M15" s="231"/>
      <c r="N15" s="231"/>
      <c r="O15" s="231"/>
      <c r="P15" s="231"/>
      <c r="R15" s="232"/>
    </row>
    <row r="16" spans="1:18" s="13" customFormat="1" ht="13" customHeight="1">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c r="A19" s="89"/>
      <c r="C19" s="93"/>
      <c r="D19" s="14"/>
      <c r="E19" s="93"/>
      <c r="F19" s="93"/>
      <c r="G19" s="93"/>
      <c r="H19" s="225"/>
      <c r="I19" s="231"/>
      <c r="J19" s="225"/>
      <c r="K19" s="224"/>
      <c r="L19" s="225"/>
      <c r="M19" s="225"/>
      <c r="N19" s="225"/>
      <c r="O19" s="225"/>
      <c r="P19" s="225"/>
      <c r="R19" s="232"/>
    </row>
    <row r="20" spans="1:18" s="13" customFormat="1" ht="13" customHeight="1">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c r="A23" s="89"/>
      <c r="C23" s="93"/>
      <c r="D23" s="93"/>
      <c r="E23" s="93"/>
      <c r="F23" s="93"/>
      <c r="G23" s="225"/>
      <c r="H23" s="243"/>
      <c r="I23" s="225"/>
      <c r="J23" s="225"/>
      <c r="K23" s="224"/>
      <c r="L23" s="225"/>
      <c r="M23" s="225"/>
      <c r="N23" s="225"/>
      <c r="O23" s="225"/>
      <c r="P23" s="225"/>
    </row>
    <row r="24" spans="1:18" ht="13" customHeight="1">
      <c r="A24" s="89" t="s">
        <v>118</v>
      </c>
      <c r="B24" s="7" t="s">
        <v>16</v>
      </c>
      <c r="C24" s="93"/>
      <c r="D24" s="225"/>
      <c r="E24" s="225"/>
      <c r="F24" s="225"/>
      <c r="G24" s="225"/>
      <c r="H24" s="225"/>
      <c r="I24" s="191"/>
      <c r="J24" s="191"/>
      <c r="K24" s="244"/>
      <c r="L24" s="13"/>
      <c r="M24" s="13"/>
      <c r="N24" s="13"/>
      <c r="O24" s="13"/>
    </row>
    <row r="25" spans="1:18" ht="13" hidden="1" customHeight="1" outlineLevel="1">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c r="A27" s="89"/>
      <c r="C27" s="225"/>
      <c r="D27" s="93"/>
      <c r="E27" s="93"/>
      <c r="F27" s="93"/>
      <c r="G27" s="225"/>
      <c r="H27" s="243"/>
      <c r="I27" s="225"/>
      <c r="J27" s="225"/>
      <c r="K27" s="224"/>
      <c r="L27" s="225"/>
      <c r="M27" s="225"/>
      <c r="N27" s="225"/>
      <c r="O27" s="225"/>
      <c r="P27" s="225"/>
    </row>
    <row r="28" spans="1:18" ht="13" customHeight="1" collapsed="1">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c r="A31" s="89"/>
      <c r="C31" s="93"/>
      <c r="D31" s="93"/>
      <c r="E31" s="93"/>
      <c r="F31" s="93"/>
      <c r="G31" s="225"/>
      <c r="H31" s="243"/>
      <c r="I31" s="225"/>
      <c r="J31" s="225"/>
      <c r="K31" s="224"/>
      <c r="L31" s="225"/>
      <c r="M31" s="225"/>
      <c r="N31" s="225"/>
      <c r="O31" s="225"/>
      <c r="P31" s="225"/>
    </row>
    <row r="32" spans="1:18" ht="13" customHeight="1">
      <c r="A32" s="89"/>
      <c r="B32" s="7" t="s">
        <v>74</v>
      </c>
      <c r="C32" s="93"/>
      <c r="D32" s="93"/>
      <c r="E32" s="93"/>
      <c r="F32" s="93"/>
      <c r="G32" s="225"/>
      <c r="H32" s="225"/>
      <c r="I32" s="248"/>
      <c r="J32" s="248"/>
      <c r="K32" s="249"/>
      <c r="L32" s="248"/>
      <c r="M32" s="248"/>
      <c r="N32" s="248"/>
      <c r="O32" s="248"/>
      <c r="P32" s="248"/>
    </row>
    <row r="33" spans="1:16" ht="13" hidden="1" customHeight="1" outlineLevel="1">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c r="A35" s="89"/>
      <c r="C35" s="225"/>
      <c r="D35" s="93"/>
      <c r="E35" s="93"/>
      <c r="F35" s="93"/>
      <c r="G35" s="225"/>
      <c r="H35" s="243"/>
      <c r="I35" s="225"/>
      <c r="J35" s="225"/>
      <c r="K35" s="224"/>
      <c r="L35" s="225"/>
      <c r="M35" s="225"/>
      <c r="N35" s="225"/>
      <c r="O35" s="225"/>
      <c r="P35" s="225"/>
    </row>
    <row r="36" spans="1:16" ht="13" customHeight="1" collapsed="1">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c r="A40" s="89"/>
      <c r="C40" s="9" t="s">
        <v>81</v>
      </c>
      <c r="D40" s="93"/>
      <c r="E40" s="93"/>
      <c r="F40" s="93"/>
      <c r="G40" s="225"/>
      <c r="H40" s="225"/>
      <c r="I40" s="225"/>
      <c r="J40" s="225"/>
      <c r="K40" s="224"/>
      <c r="L40" s="13"/>
      <c r="M40" s="13"/>
      <c r="N40" s="13"/>
      <c r="O40" s="13"/>
    </row>
    <row r="41" spans="1:16" ht="4.75" customHeight="1">
      <c r="A41" s="89"/>
      <c r="C41" s="93"/>
      <c r="D41" s="93"/>
      <c r="E41" s="93"/>
      <c r="F41" s="93"/>
      <c r="G41" s="225"/>
      <c r="H41" s="243"/>
      <c r="I41" s="225"/>
      <c r="J41" s="225"/>
      <c r="K41" s="224"/>
      <c r="L41" s="225"/>
      <c r="M41" s="225"/>
      <c r="N41" s="225"/>
      <c r="O41" s="225"/>
      <c r="P41" s="225"/>
    </row>
    <row r="42" spans="1:16" ht="13" customHeight="1">
      <c r="A42" s="89"/>
      <c r="B42" s="7" t="s">
        <v>82</v>
      </c>
      <c r="C42" s="93"/>
      <c r="D42" s="93"/>
      <c r="E42" s="93"/>
      <c r="F42" s="93"/>
      <c r="G42" s="225"/>
      <c r="H42" s="225"/>
      <c r="I42" s="225"/>
      <c r="J42" s="254"/>
      <c r="K42" s="249"/>
      <c r="L42" s="13"/>
      <c r="M42" s="13"/>
      <c r="N42" s="13"/>
      <c r="O42" s="13"/>
    </row>
    <row r="43" spans="1:16" ht="13" customHeight="1">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c r="A45" s="89"/>
      <c r="C45" s="9" t="s">
        <v>81</v>
      </c>
      <c r="D45" s="93"/>
      <c r="E45" s="93"/>
      <c r="F45" s="93"/>
      <c r="G45" s="225"/>
      <c r="H45" s="225"/>
      <c r="I45" s="225"/>
      <c r="J45" s="225"/>
      <c r="K45" s="224"/>
      <c r="L45" s="13"/>
      <c r="M45" s="13"/>
      <c r="N45" s="13"/>
      <c r="O45" s="13"/>
    </row>
    <row r="46" spans="1:16" ht="4.75" customHeight="1">
      <c r="A46" s="89"/>
      <c r="C46" s="93"/>
      <c r="D46" s="93"/>
      <c r="E46" s="93"/>
      <c r="F46" s="93"/>
      <c r="G46" s="225"/>
      <c r="H46" s="225"/>
      <c r="I46" s="225"/>
      <c r="J46" s="254"/>
      <c r="K46" s="249"/>
      <c r="L46" s="13"/>
      <c r="M46" s="13"/>
      <c r="N46" s="13"/>
      <c r="O46" s="13"/>
    </row>
    <row r="47" spans="1:16" ht="13" customHeight="1">
      <c r="A47" s="89"/>
      <c r="B47" s="7" t="s">
        <v>85</v>
      </c>
      <c r="C47" s="93"/>
      <c r="D47" s="93"/>
      <c r="E47" s="14"/>
      <c r="F47" s="14"/>
      <c r="G47" s="225"/>
      <c r="H47" s="231"/>
      <c r="I47" s="256"/>
      <c r="J47" s="256"/>
      <c r="K47" s="257"/>
      <c r="L47" s="13"/>
      <c r="M47" s="13"/>
      <c r="N47" s="13"/>
      <c r="O47" s="13"/>
    </row>
    <row r="48" spans="1:16" ht="13" hidden="1" customHeight="1" outlineLevel="1">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c r="A51" s="89"/>
      <c r="B51"/>
      <c r="C51" s="225"/>
      <c r="D51" s="225"/>
      <c r="E51" s="225"/>
      <c r="F51" s="225"/>
      <c r="G51" s="241"/>
      <c r="H51" s="231"/>
      <c r="I51" s="22"/>
      <c r="J51" s="22"/>
      <c r="K51" s="142"/>
      <c r="L51" s="23"/>
      <c r="M51" s="23"/>
      <c r="N51" s="23"/>
      <c r="O51" s="23"/>
      <c r="P51" s="23"/>
    </row>
    <row r="52" spans="1:18" ht="13" hidden="1" customHeight="1" outlineLevel="1">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c r="A54" s="89"/>
      <c r="B54"/>
      <c r="C54" s="225"/>
      <c r="D54" s="225"/>
      <c r="E54" s="225"/>
      <c r="F54" s="225"/>
      <c r="G54" s="241"/>
      <c r="H54" s="231"/>
      <c r="I54" s="22"/>
      <c r="J54" s="22"/>
      <c r="K54" s="142"/>
      <c r="L54" s="23"/>
      <c r="M54" s="23"/>
      <c r="N54" s="23"/>
      <c r="O54" s="23"/>
      <c r="P54" s="23"/>
    </row>
    <row r="55" spans="1:18" ht="13" hidden="1" customHeight="1" outlineLevel="1">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c r="A57" s="89"/>
      <c r="B57"/>
      <c r="C57" s="225"/>
      <c r="D57" s="225"/>
      <c r="E57" s="225"/>
      <c r="F57" s="225"/>
      <c r="G57" s="225"/>
      <c r="H57" s="231"/>
      <c r="I57" s="22"/>
      <c r="J57" s="22"/>
      <c r="K57" s="142"/>
      <c r="L57" s="23"/>
      <c r="M57" s="23"/>
      <c r="N57" s="23"/>
      <c r="O57" s="23"/>
      <c r="P57" s="23"/>
    </row>
    <row r="58" spans="1:18" ht="13" hidden="1" customHeight="1" outlineLevel="1">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c r="A60" s="89"/>
      <c r="C60" s="93"/>
      <c r="D60" s="93"/>
      <c r="E60" s="93"/>
      <c r="F60" s="93"/>
      <c r="G60" s="225"/>
      <c r="H60" s="231"/>
      <c r="I60" s="259"/>
      <c r="J60" s="259"/>
      <c r="K60" s="260"/>
      <c r="L60" s="13"/>
      <c r="M60" s="13"/>
      <c r="N60" s="13"/>
      <c r="O60" s="13"/>
    </row>
    <row r="61" spans="1:18" ht="13" customHeight="1" collapsed="1">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c r="A64" s="89"/>
      <c r="B64" s="93"/>
      <c r="C64" s="93"/>
      <c r="D64" s="93"/>
      <c r="E64" s="93"/>
      <c r="F64" s="93"/>
      <c r="G64" s="225"/>
      <c r="H64" s="255"/>
      <c r="I64" s="225"/>
      <c r="J64" s="225"/>
      <c r="K64" s="224"/>
      <c r="M64" s="13"/>
      <c r="N64" s="13"/>
      <c r="O64" s="13"/>
    </row>
    <row r="65" spans="1:17" ht="13" customHeight="1">
      <c r="A65" s="89" t="s">
        <v>118</v>
      </c>
      <c r="B65" s="7" t="s">
        <v>95</v>
      </c>
      <c r="C65" s="93"/>
      <c r="D65" s="93"/>
      <c r="H65" s="225"/>
      <c r="I65" s="13"/>
      <c r="J65" s="254"/>
      <c r="K65" s="249"/>
      <c r="L65" s="13"/>
      <c r="M65" s="13"/>
      <c r="N65" s="13"/>
      <c r="O65" s="13"/>
    </row>
    <row r="66" spans="1:17" ht="13" customHeight="1">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c r="A71" s="89"/>
      <c r="B71" s="93"/>
      <c r="C71" s="93"/>
      <c r="D71" s="93"/>
      <c r="E71" s="93"/>
      <c r="F71" s="93"/>
      <c r="G71" s="225"/>
      <c r="H71" s="255"/>
      <c r="I71" s="225"/>
      <c r="J71" s="225"/>
      <c r="K71" s="224"/>
      <c r="M71" s="13"/>
      <c r="N71" s="13"/>
      <c r="O71" s="13"/>
    </row>
    <row r="72" spans="1:17" ht="13" customHeight="1">
      <c r="A72" s="89"/>
      <c r="B72" s="7" t="s">
        <v>101</v>
      </c>
      <c r="G72" s="13"/>
      <c r="H72" s="13"/>
      <c r="I72" s="13"/>
      <c r="J72" s="13"/>
      <c r="K72" s="24"/>
      <c r="L72" s="13"/>
      <c r="M72" s="13"/>
      <c r="N72" s="13"/>
      <c r="O72" s="13"/>
    </row>
    <row r="73" spans="1:17" ht="13" customHeight="1">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c r="A77" s="89"/>
    </row>
    <row r="78" spans="1:17">
      <c r="A78" s="89"/>
      <c r="H78" s="13"/>
      <c r="I78" s="13"/>
    </row>
    <row r="80" spans="1:17">
      <c r="A80" s="89" t="s">
        <v>118</v>
      </c>
      <c r="B80" s="89" t="s">
        <v>131</v>
      </c>
    </row>
    <row r="82" spans="1:1">
      <c r="A82" s="89"/>
    </row>
    <row r="83" spans="1:1">
      <c r="A83" s="89"/>
    </row>
    <row r="84" spans="1:1">
      <c r="A84" s="89"/>
    </row>
    <row r="85" spans="1:1">
      <c r="A85" s="89"/>
    </row>
    <row r="86" spans="1:1">
      <c r="A86" s="89"/>
    </row>
    <row r="87" spans="1:1">
      <c r="A87" s="89"/>
    </row>
    <row r="88" spans="1:1">
      <c r="A88" s="89"/>
    </row>
    <row r="89" spans="1:1">
      <c r="A89" s="89"/>
    </row>
    <row r="90" spans="1:1">
      <c r="A90" s="89"/>
    </row>
    <row r="91" spans="1:1">
      <c r="A91" s="89"/>
    </row>
    <row r="92" spans="1:1">
      <c r="A92" s="89"/>
    </row>
    <row r="93" spans="1:1">
      <c r="A93" s="89"/>
    </row>
    <row r="94" spans="1:1">
      <c r="A94" s="89"/>
    </row>
    <row r="95" spans="1:1">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A1:Y41"/>
  <sheetViews>
    <sheetView showGridLines="0" workbookViewId="0"/>
  </sheetViews>
  <sheetFormatPr defaultColWidth="8.81640625" defaultRowHeight="13" customHeight="1"/>
  <cols>
    <col min="1" max="1" width="1.6796875" style="484" customWidth="1"/>
    <col min="2" max="2" width="9.5" bestFit="1" customWidth="1"/>
    <col min="3" max="5" width="9.1796875" customWidth="1"/>
    <col min="6" max="7" width="10.5" customWidth="1"/>
    <col min="8" max="8" width="2.6796875" customWidth="1"/>
    <col min="9" max="9" width="9.6796875" customWidth="1"/>
    <col min="10" max="10" width="2.6796875" customWidth="1"/>
    <col min="11" max="11" width="9.6796875" customWidth="1"/>
    <col min="12" max="12" width="2.6796875" customWidth="1"/>
    <col min="13" max="13" width="10.31640625" customWidth="1"/>
    <col min="14" max="14" width="2.6796875" customWidth="1"/>
    <col min="15" max="15" width="13.6796875" customWidth="1"/>
    <col min="16" max="16" width="10.5" customWidth="1"/>
    <col min="17" max="17" width="10.31640625" customWidth="1"/>
    <col min="18" max="18" width="2.6796875" customWidth="1"/>
    <col min="19" max="20" width="10.5" bestFit="1" customWidth="1"/>
    <col min="21" max="21" width="10.6796875" customWidth="1"/>
    <col min="22" max="23" width="9.1796875" customWidth="1"/>
  </cols>
  <sheetData>
    <row r="1" spans="1:25" s="33" customFormat="1" ht="18.75" thickBot="1">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c r="A3" s="89"/>
      <c r="B3" s="333"/>
      <c r="C3" s="333"/>
      <c r="D3" s="333"/>
      <c r="E3" s="333"/>
      <c r="F3" s="333"/>
      <c r="G3" s="333"/>
      <c r="H3" s="333"/>
      <c r="I3" s="333"/>
      <c r="J3" s="333"/>
      <c r="K3" s="333"/>
      <c r="L3" s="411"/>
      <c r="M3" s="333"/>
      <c r="N3" s="333"/>
      <c r="P3" s="333"/>
      <c r="Q3" s="333"/>
      <c r="R3" s="333"/>
      <c r="S3" s="333"/>
    </row>
    <row r="4" spans="1:25" s="33" customFormat="1" ht="15.5">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c r="A6" s="89"/>
      <c r="B6" s="333"/>
      <c r="C6" s="333"/>
      <c r="D6" s="333"/>
      <c r="E6" s="333"/>
      <c r="F6" s="341"/>
      <c r="G6" s="341"/>
      <c r="H6" s="340"/>
      <c r="I6" s="342"/>
      <c r="J6" s="340"/>
      <c r="K6" s="341"/>
      <c r="L6" s="414"/>
      <c r="M6" s="393"/>
      <c r="N6" s="411"/>
      <c r="O6" s="394" t="str">
        <f>B13</f>
        <v>Investments</v>
      </c>
      <c r="P6" s="8"/>
      <c r="Q6"/>
    </row>
    <row r="7" spans="1:25" s="33" customFormat="1">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c r="A11" s="89"/>
      <c r="C11" s="343"/>
      <c r="D11" s="343"/>
      <c r="E11" s="343"/>
      <c r="F11" s="346"/>
      <c r="H11" s="350" t="s">
        <v>242</v>
      </c>
      <c r="I11" s="351">
        <f>SUM(I8:I10)</f>
        <v>19</v>
      </c>
      <c r="J11" s="346"/>
      <c r="K11"/>
      <c r="L11" s="13"/>
      <c r="M11" s="404"/>
      <c r="N11" s="404"/>
      <c r="O11" s="394" t="str">
        <f>B14</f>
        <v>Reinsurance Recoverable*</v>
      </c>
      <c r="P11" s="8"/>
      <c r="Q11"/>
    </row>
    <row r="12" spans="1:25" s="33" customFormat="1">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c r="A27" s="89"/>
      <c r="B27" s="356"/>
      <c r="C27" s="343"/>
      <c r="D27" s="343"/>
      <c r="E27" s="343"/>
      <c r="F27" s="346"/>
      <c r="G27" s="359"/>
      <c r="H27" s="416"/>
      <c r="I27" s="422"/>
      <c r="J27" s="346"/>
      <c r="K27" s="344"/>
      <c r="L27" s="344"/>
      <c r="M27" s="395"/>
      <c r="N27" s="395"/>
      <c r="O27"/>
      <c r="P27"/>
      <c r="Q27"/>
    </row>
    <row r="28" spans="1:25" s="33" customFormat="1">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c r="A35" s="89"/>
      <c r="B35" s="333"/>
      <c r="C35" s="333"/>
      <c r="D35" s="333"/>
      <c r="E35" s="333"/>
      <c r="F35" s="333"/>
      <c r="G35" s="333"/>
      <c r="H35" s="333"/>
      <c r="I35"/>
      <c r="J35" s="333"/>
      <c r="K35" s="333"/>
      <c r="L35" s="411"/>
      <c r="M35" s="333"/>
      <c r="R35" s="333"/>
      <c r="S35" s="333"/>
      <c r="T35"/>
      <c r="U35"/>
      <c r="V35"/>
      <c r="W35"/>
    </row>
    <row r="36" spans="1:23" s="33" customFormat="1">
      <c r="A36" s="89"/>
      <c r="L36" s="34"/>
      <c r="S36" s="333"/>
      <c r="T36"/>
      <c r="U36"/>
      <c r="V36"/>
      <c r="W36"/>
    </row>
    <row r="37" spans="1:23" s="33" customFormat="1">
      <c r="A37" s="89"/>
      <c r="L37" s="34"/>
      <c r="T37"/>
      <c r="U37"/>
      <c r="V37"/>
      <c r="W37"/>
    </row>
    <row r="38" spans="1:23" s="33" customFormat="1">
      <c r="A38" s="89" t="s">
        <v>118</v>
      </c>
      <c r="B38" s="88" t="s">
        <v>131</v>
      </c>
      <c r="L38" s="34"/>
      <c r="T38"/>
      <c r="U38"/>
      <c r="V38"/>
      <c r="W38"/>
    </row>
    <row r="39" spans="1:23" s="33" customFormat="1">
      <c r="A39" s="89"/>
      <c r="L39" s="34"/>
      <c r="T39"/>
      <c r="U39"/>
      <c r="V39"/>
      <c r="W39"/>
    </row>
    <row r="40" spans="1:23" s="33" customFormat="1">
      <c r="A40" s="89"/>
      <c r="L40" s="34"/>
      <c r="T40"/>
      <c r="U40"/>
      <c r="V40"/>
      <c r="W40"/>
    </row>
    <row r="41" spans="1:23" s="33" customFormat="1">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1">
    <pageSetUpPr fitToPage="1"/>
  </sheetPr>
  <dimension ref="A1:W115"/>
  <sheetViews>
    <sheetView showGridLines="0" workbookViewId="0"/>
  </sheetViews>
  <sheetFormatPr defaultColWidth="8.81640625" defaultRowHeight="13" customHeight="1" outlineLevelRow="1"/>
  <cols>
    <col min="1" max="1" width="1.6796875" style="484" customWidth="1"/>
    <col min="2" max="2" width="2.5" customWidth="1"/>
    <col min="3" max="3" width="1.6796875" customWidth="1"/>
    <col min="4" max="4" width="10.5" bestFit="1" customWidth="1"/>
    <col min="5" max="5" width="10.81640625" bestFit="1" customWidth="1"/>
    <col min="6" max="7" width="10.5" bestFit="1" customWidth="1"/>
    <col min="8" max="8" width="12.31640625" bestFit="1" customWidth="1"/>
    <col min="9" max="9" width="10.81640625" bestFit="1" customWidth="1"/>
    <col min="10" max="10" width="12.81640625" bestFit="1" customWidth="1"/>
    <col min="11" max="13" width="10.81640625" bestFit="1" customWidth="1"/>
    <col min="14" max="14" width="13" bestFit="1" customWidth="1"/>
    <col min="15" max="15" width="10.81640625" bestFit="1" customWidth="1"/>
    <col min="16" max="16" width="12.6796875" bestFit="1" customWidth="1"/>
    <col min="17" max="17" width="2.6796875" customWidth="1"/>
    <col min="18" max="18" width="11.6796875" bestFit="1" customWidth="1"/>
  </cols>
  <sheetData>
    <row r="1" spans="1:23" s="190" customFormat="1" ht="18.75" thickBot="1">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c r="A3" s="89"/>
      <c r="B3" s="191"/>
      <c r="C3" s="191"/>
      <c r="D3" s="265"/>
      <c r="E3" s="194"/>
      <c r="F3" s="194"/>
      <c r="G3" s="194"/>
      <c r="H3" s="194"/>
      <c r="I3" s="194"/>
      <c r="J3" s="194"/>
      <c r="K3" s="194"/>
      <c r="L3" s="194"/>
      <c r="M3" s="194"/>
      <c r="N3" s="194"/>
      <c r="P3" s="194"/>
      <c r="Q3" s="194"/>
      <c r="R3" s="194"/>
    </row>
    <row r="4" spans="1:23" s="93" customFormat="1">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c r="A6" s="89"/>
      <c r="R6" s="273"/>
      <c r="U6" s="225"/>
      <c r="V6" s="225"/>
      <c r="W6" s="225"/>
    </row>
    <row r="7" spans="1:23" s="93" customFormat="1">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c r="A8" s="89"/>
      <c r="B8" s="274"/>
      <c r="C8" s="274"/>
      <c r="D8" s="274"/>
      <c r="I8" s="197"/>
      <c r="J8" s="197"/>
      <c r="K8" s="197"/>
      <c r="L8" s="197"/>
      <c r="M8" s="197"/>
      <c r="N8" s="197"/>
      <c r="O8" s="197"/>
      <c r="P8" s="197"/>
      <c r="R8" s="275"/>
      <c r="U8" s="225"/>
      <c r="V8" s="225"/>
      <c r="W8" s="225"/>
    </row>
    <row r="9" spans="1:23" s="93" customFormat="1">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c r="A15" s="89"/>
      <c r="I15" s="104"/>
      <c r="J15" s="104"/>
      <c r="K15" s="278"/>
      <c r="L15" s="278"/>
      <c r="M15" s="278"/>
      <c r="N15" s="278"/>
      <c r="O15" s="278"/>
      <c r="P15" s="278"/>
      <c r="S15" s="225"/>
      <c r="U15" s="225"/>
      <c r="V15" s="225"/>
      <c r="W15" s="225"/>
    </row>
    <row r="16" spans="1:23" s="93" customFormat="1">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c r="A22" s="89"/>
      <c r="I22" s="250"/>
      <c r="J22" s="250"/>
      <c r="K22" s="250"/>
      <c r="L22" s="280"/>
      <c r="M22" s="280"/>
      <c r="N22" s="280"/>
      <c r="O22" s="280"/>
      <c r="P22" s="280"/>
      <c r="S22" s="225"/>
      <c r="U22" s="225"/>
      <c r="V22" s="225"/>
      <c r="W22" s="225"/>
    </row>
    <row r="23" spans="1:23" s="7" customFormat="1">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c r="A25" s="89"/>
      <c r="B25" s="200"/>
      <c r="C25" s="200"/>
      <c r="D25" s="200"/>
      <c r="E25" s="14"/>
      <c r="I25" s="14"/>
      <c r="J25" s="14"/>
      <c r="K25" s="201"/>
      <c r="L25" s="201"/>
      <c r="M25" s="201"/>
      <c r="N25" s="201"/>
      <c r="O25" s="201"/>
      <c r="P25" s="201"/>
      <c r="U25" s="225"/>
      <c r="V25" s="225"/>
      <c r="W25" s="225"/>
    </row>
    <row r="26" spans="1:23" s="93" customFormat="1" ht="13" customHeight="1">
      <c r="A26" s="89"/>
      <c r="B26"/>
      <c r="C26"/>
      <c r="D26"/>
      <c r="E26"/>
      <c r="F26"/>
      <c r="G26"/>
      <c r="H26"/>
      <c r="I26"/>
      <c r="J26"/>
      <c r="K26"/>
      <c r="L26" s="283"/>
      <c r="R26" s="283"/>
      <c r="S26" s="283"/>
      <c r="T26" s="283"/>
      <c r="U26" s="225"/>
      <c r="V26" s="225"/>
      <c r="W26" s="225"/>
    </row>
    <row r="27" spans="1:23" s="391" customFormat="1" ht="13" customHeight="1">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c r="A28" s="89"/>
      <c r="F28" s="284"/>
      <c r="G28" s="273"/>
      <c r="H28" s="273"/>
      <c r="I28" s="273"/>
      <c r="J28" s="285"/>
      <c r="K28"/>
      <c r="L28" s="284"/>
      <c r="M28" s="273"/>
      <c r="N28" s="273"/>
      <c r="O28" s="273"/>
      <c r="P28" s="285"/>
      <c r="S28" s="225"/>
      <c r="T28" s="225"/>
      <c r="U28" s="225"/>
    </row>
    <row r="29" spans="1:23" s="93" customFormat="1" ht="13" customHeight="1">
      <c r="A29" s="89"/>
      <c r="F29" s="286" t="s">
        <v>30</v>
      </c>
      <c r="G29" s="225"/>
      <c r="H29" s="225"/>
      <c r="I29" s="225"/>
      <c r="J29" s="574">
        <v>0.08</v>
      </c>
      <c r="K29"/>
      <c r="L29" s="286" t="s">
        <v>30</v>
      </c>
      <c r="M29" s="225"/>
      <c r="N29" s="225"/>
      <c r="O29" s="225"/>
      <c r="P29" s="287">
        <f>J29</f>
        <v>0.08</v>
      </c>
      <c r="S29" s="225"/>
      <c r="T29" s="225"/>
      <c r="U29" s="225"/>
    </row>
    <row r="30" spans="1:23" s="93" customFormat="1" ht="13" customHeight="1">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c r="A31" s="89"/>
      <c r="F31" s="292"/>
      <c r="G31" s="225"/>
      <c r="H31" s="225"/>
      <c r="I31" s="225"/>
      <c r="J31" s="224"/>
      <c r="K31"/>
      <c r="L31" s="292"/>
      <c r="M31" s="225"/>
      <c r="N31" s="225"/>
      <c r="O31" s="225"/>
      <c r="P31" s="224"/>
      <c r="S31" s="225"/>
      <c r="T31" s="225"/>
      <c r="U31" s="225"/>
    </row>
    <row r="32" spans="1:23" s="93" customFormat="1" ht="13" customHeight="1">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c r="A35" s="89"/>
      <c r="F35" s="292"/>
      <c r="G35" s="225"/>
      <c r="H35" s="225"/>
      <c r="I35" s="225"/>
      <c r="J35" s="224"/>
      <c r="K35"/>
      <c r="L35" s="292"/>
      <c r="M35" s="225"/>
      <c r="N35" s="225"/>
      <c r="O35" s="225"/>
      <c r="P35" s="224"/>
      <c r="S35" s="225"/>
      <c r="T35" s="225"/>
      <c r="U35" s="225"/>
    </row>
    <row r="36" spans="1:23" s="93" customFormat="1" ht="13" customHeight="1">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c r="A39" s="89"/>
      <c r="B39"/>
      <c r="C39"/>
      <c r="F39"/>
      <c r="G39"/>
      <c r="H39"/>
      <c r="I39"/>
      <c r="J39"/>
      <c r="K39"/>
      <c r="Q39" s="225"/>
      <c r="R39" s="225"/>
    </row>
    <row r="40" spans="1:23" s="93" customFormat="1" ht="13" customHeight="1">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c r="A41" s="89"/>
      <c r="B41"/>
      <c r="C41"/>
      <c r="F41"/>
      <c r="G41"/>
      <c r="H41"/>
      <c r="I41"/>
      <c r="J41"/>
      <c r="K41"/>
      <c r="L41"/>
      <c r="M41"/>
      <c r="N41"/>
      <c r="O41"/>
      <c r="P41"/>
      <c r="Q41"/>
      <c r="R41"/>
      <c r="S41"/>
      <c r="T41"/>
      <c r="U41"/>
      <c r="V41" s="225"/>
      <c r="W41" s="225"/>
    </row>
    <row r="42" spans="1:23" s="93" customFormat="1" ht="13" customHeight="1">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c r="B43"/>
      <c r="C43"/>
      <c r="F43"/>
      <c r="G43"/>
      <c r="H43"/>
      <c r="I43"/>
      <c r="J43"/>
      <c r="K43"/>
      <c r="L43"/>
      <c r="M43"/>
      <c r="N43" s="283"/>
      <c r="U43" s="225"/>
      <c r="V43" s="225"/>
      <c r="W43" s="225"/>
    </row>
    <row r="44" spans="1:23" s="93" customFormat="1" ht="13" hidden="1" customHeight="1" outlineLevel="1">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c r="A51" s="89"/>
      <c r="B51" s="225"/>
      <c r="C51" s="225"/>
      <c r="F51" s="225"/>
      <c r="G51" s="225"/>
      <c r="H51" s="225"/>
      <c r="I51" s="392"/>
      <c r="J51" s="392"/>
      <c r="K51" s="489" t="s">
        <v>292</v>
      </c>
      <c r="L51" s="391"/>
      <c r="M51" s="391"/>
      <c r="O51" s="225"/>
      <c r="P51" s="225"/>
      <c r="Q51" s="265"/>
      <c r="U51" s="225"/>
      <c r="V51" s="225"/>
      <c r="W51" s="225"/>
    </row>
    <row r="52" spans="1:23" s="93" customFormat="1" ht="13" customHeight="1">
      <c r="A52" s="89"/>
      <c r="B52" s="225"/>
      <c r="C52" s="225"/>
      <c r="F52" s="225"/>
      <c r="G52" s="225"/>
      <c r="H52" s="225"/>
      <c r="I52" s="225"/>
      <c r="J52" s="225"/>
      <c r="K52" s="489" t="s">
        <v>277</v>
      </c>
      <c r="O52" s="225"/>
      <c r="P52" s="225"/>
      <c r="Q52" s="265"/>
      <c r="U52" s="225"/>
      <c r="V52" s="225"/>
      <c r="W52" s="225"/>
    </row>
    <row r="53" spans="1:23" s="93" customFormat="1" ht="13" customHeight="1">
      <c r="A53" s="89"/>
      <c r="B53" s="225"/>
      <c r="C53" s="225"/>
      <c r="F53" s="225"/>
      <c r="G53" s="225"/>
      <c r="H53" s="225"/>
      <c r="I53" s="225"/>
      <c r="J53" s="225"/>
      <c r="K53" s="489"/>
      <c r="O53" s="225"/>
      <c r="P53" s="225"/>
      <c r="Q53" s="265"/>
      <c r="U53" s="225"/>
      <c r="V53" s="225"/>
      <c r="W53" s="225"/>
    </row>
    <row r="54" spans="1:23" s="93" customFormat="1" ht="11.5" customHeight="1">
      <c r="A54" s="89"/>
      <c r="B54" s="315"/>
      <c r="C54" s="315"/>
      <c r="D54" s="315"/>
      <c r="E54" s="315"/>
      <c r="F54" s="315"/>
      <c r="G54" s="315"/>
      <c r="H54" s="315"/>
      <c r="I54" s="315"/>
      <c r="J54" s="225"/>
      <c r="K54" s="489"/>
      <c r="U54" s="225"/>
      <c r="V54" s="225"/>
      <c r="W54" s="225"/>
    </row>
    <row r="55" spans="1:23" s="192" customFormat="1" ht="11.5" customHeight="1">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0.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0.5">
      <c r="A62" s="89"/>
      <c r="U62" s="190"/>
      <c r="V62" s="190"/>
      <c r="W62" s="190"/>
    </row>
    <row r="63" spans="1:23" s="192" customFormat="1" ht="10.5">
      <c r="A63" s="89"/>
      <c r="E63" s="203" t="s">
        <v>2</v>
      </c>
      <c r="F63" s="578">
        <v>40148</v>
      </c>
      <c r="G63" s="316" t="s">
        <v>54</v>
      </c>
      <c r="U63" s="190"/>
      <c r="V63" s="190"/>
      <c r="W63" s="190"/>
    </row>
    <row r="64" spans="1:23" s="192" customFormat="1" ht="10.5">
      <c r="A64" s="89"/>
      <c r="E64" s="203" t="s">
        <v>3</v>
      </c>
      <c r="F64" s="578">
        <f>FYE</f>
        <v>40543</v>
      </c>
      <c r="G64" s="316" t="s">
        <v>55</v>
      </c>
      <c r="U64" s="190"/>
      <c r="V64" s="190"/>
      <c r="W64" s="190"/>
    </row>
    <row r="65" spans="1:23" s="192" customFormat="1" ht="13" customHeight="1">
      <c r="A65" s="89"/>
      <c r="H65" s="203"/>
      <c r="U65" s="190"/>
      <c r="V65" s="190"/>
      <c r="W65" s="190"/>
    </row>
    <row r="66" spans="1:23" s="192" customFormat="1" ht="18">
      <c r="A66" s="89" t="s">
        <v>118</v>
      </c>
      <c r="B66" s="187" t="s">
        <v>49</v>
      </c>
      <c r="U66" s="190"/>
      <c r="V66" s="190"/>
      <c r="W66" s="190"/>
    </row>
    <row r="67" spans="1:23" s="192" customFormat="1" ht="13" customHeight="1">
      <c r="A67" s="89"/>
      <c r="U67" s="190"/>
      <c r="V67" s="190"/>
      <c r="W67" s="190"/>
    </row>
    <row r="68" spans="1:23" s="192" customFormat="1" ht="13" customHeight="1">
      <c r="A68" s="89"/>
      <c r="U68" s="190"/>
      <c r="V68" s="190"/>
      <c r="W68" s="190"/>
    </row>
    <row r="69" spans="1:23" s="192" customFormat="1" ht="18">
      <c r="A69" s="89" t="s">
        <v>118</v>
      </c>
      <c r="E69" s="317" t="s">
        <v>56</v>
      </c>
      <c r="U69" s="190"/>
      <c r="V69" s="190"/>
      <c r="W69" s="190"/>
    </row>
    <row r="70" spans="1:23" s="192" customFormat="1" ht="13" customHeight="1">
      <c r="A70" s="89"/>
      <c r="E70" s="317"/>
      <c r="U70" s="190"/>
      <c r="V70" s="190"/>
      <c r="W70" s="190"/>
    </row>
    <row r="71" spans="1:23" s="318" customFormat="1" ht="13" customHeight="1">
      <c r="A71" s="89"/>
      <c r="B71" s="18"/>
      <c r="C71" s="18"/>
      <c r="D71" s="18"/>
      <c r="E71" s="18"/>
      <c r="F71" s="18"/>
      <c r="G71" s="18"/>
      <c r="H71" s="430" t="s">
        <v>39</v>
      </c>
      <c r="I71" s="430"/>
      <c r="J71" s="430"/>
      <c r="K71" s="430"/>
      <c r="L71" s="430"/>
      <c r="M71" s="430"/>
      <c r="N71" s="430"/>
      <c r="O71" s="430"/>
      <c r="P71" s="430"/>
      <c r="Q71" s="431"/>
      <c r="R71" s="431"/>
    </row>
    <row r="72" spans="1:23" s="192" customFormat="1" ht="13" customHeight="1">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c r="A90" s="89"/>
      <c r="B90" s="18"/>
      <c r="C90" s="18"/>
      <c r="D90" s="18"/>
      <c r="E90" s="18"/>
      <c r="F90" s="18"/>
      <c r="G90" s="18"/>
      <c r="H90" s="18"/>
      <c r="I90" s="18"/>
      <c r="J90" s="18"/>
      <c r="K90" s="18"/>
      <c r="L90" s="18"/>
      <c r="M90" s="18"/>
      <c r="N90" s="18"/>
      <c r="O90" s="18"/>
      <c r="P90" s="18"/>
      <c r="Q90" s="18"/>
      <c r="R90" s="18"/>
      <c r="U90" s="190"/>
      <c r="V90" s="190"/>
      <c r="W90" s="190"/>
    </row>
    <row r="91" spans="1:23" s="192" customFormat="1">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c r="A111" s="89"/>
      <c r="U111" s="190"/>
      <c r="V111" s="190"/>
      <c r="W111" s="190"/>
    </row>
    <row r="112" spans="1:23" s="192" customFormat="1" ht="13" customHeight="1">
      <c r="A112" s="89" t="s">
        <v>118</v>
      </c>
      <c r="U112" s="190"/>
      <c r="V112" s="190"/>
      <c r="W112" s="190"/>
    </row>
    <row r="113" spans="1:23" s="192" customFormat="1" ht="13" customHeight="1">
      <c r="A113" s="89"/>
      <c r="U113" s="190"/>
      <c r="V113" s="190"/>
      <c r="W113" s="190"/>
    </row>
    <row r="114" spans="1:23" s="192" customFormat="1" ht="13" customHeight="1">
      <c r="A114" s="89"/>
      <c r="U114" s="190"/>
      <c r="V114" s="190"/>
      <c r="W114" s="190"/>
    </row>
    <row r="115" spans="1:23" s="192" customFormat="1" ht="13" customHeight="1">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T78"/>
  <sheetViews>
    <sheetView topLeftCell="A10" workbookViewId="0">
      <selection activeCell="C31" sqref="C31"/>
    </sheetView>
  </sheetViews>
  <sheetFormatPr defaultColWidth="8.81640625" defaultRowHeight="13"/>
  <cols>
    <col min="2" max="2" width="10.5" customWidth="1"/>
    <col min="3" max="3" width="8.5" customWidth="1"/>
    <col min="4" max="4" width="7.81640625" bestFit="1" customWidth="1"/>
    <col min="5" max="5" width="13.6796875" customWidth="1"/>
    <col min="6" max="6" width="11.1796875" customWidth="1"/>
    <col min="7" max="7" width="9.1796875" customWidth="1"/>
    <col min="8" max="8" width="13.1796875" customWidth="1"/>
    <col min="9" max="9" width="9.1796875" customWidth="1"/>
    <col min="10" max="10" width="10.5" customWidth="1"/>
    <col min="11" max="11" width="9.1796875" customWidth="1"/>
    <col min="12" max="12" width="13.5" customWidth="1"/>
    <col min="13" max="13" width="10.5" customWidth="1"/>
  </cols>
  <sheetData>
    <row r="2" spans="2:13" s="4" customFormat="1" ht="24" customHeight="1">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c r="B16" s="93" t="s">
        <v>1106</v>
      </c>
      <c r="D16" s="1172">
        <f>5.5/4</f>
        <v>1.375</v>
      </c>
      <c r="G16">
        <f>5.82/4</f>
        <v>1.4550000000000001</v>
      </c>
      <c r="J16" s="4"/>
      <c r="K16" s="1198">
        <v>23.18</v>
      </c>
    </row>
    <row r="17" spans="1:20">
      <c r="B17" s="93" t="s">
        <v>1107</v>
      </c>
      <c r="D17" s="1172">
        <f>5.5/4</f>
        <v>1.375</v>
      </c>
      <c r="G17">
        <f>5.82/4</f>
        <v>1.4550000000000001</v>
      </c>
      <c r="K17" s="1198">
        <v>23.37</v>
      </c>
    </row>
    <row r="18" spans="1:20">
      <c r="B18" s="93" t="s">
        <v>1108</v>
      </c>
      <c r="D18" s="1172">
        <f>5.5/4</f>
        <v>1.375</v>
      </c>
      <c r="G18">
        <f>5.82/4</f>
        <v>1.4550000000000001</v>
      </c>
      <c r="J18" s="4"/>
      <c r="K18" s="1198">
        <v>21.76</v>
      </c>
    </row>
    <row r="19" spans="1:20">
      <c r="B19" s="93" t="s">
        <v>1121</v>
      </c>
      <c r="D19" s="1172">
        <f>6.63/4</f>
        <v>1.6575</v>
      </c>
      <c r="J19" s="4"/>
      <c r="K19" s="1199">
        <v>23.35</v>
      </c>
    </row>
    <row r="20" spans="1:20">
      <c r="B20" s="112">
        <v>1</v>
      </c>
      <c r="C20" s="93" t="s">
        <v>1092</v>
      </c>
    </row>
    <row r="21" spans="1:20">
      <c r="B21" s="113">
        <f>B20+1</f>
        <v>2</v>
      </c>
      <c r="C21" s="93" t="s">
        <v>1126</v>
      </c>
    </row>
    <row r="22" spans="1:20">
      <c r="B22" s="1197" t="s">
        <v>1129</v>
      </c>
    </row>
    <row r="23" spans="1:20" ht="13.75" thickBot="1"/>
    <row r="24" spans="1:20" ht="13.75" thickBot="1">
      <c r="B24" s="113"/>
      <c r="M24" s="1176"/>
      <c r="N24" s="1177" t="s">
        <v>1109</v>
      </c>
      <c r="O24" s="1178" t="s">
        <v>1110</v>
      </c>
      <c r="P24" s="1179" t="s">
        <v>1111</v>
      </c>
      <c r="Q24" s="1179" t="s">
        <v>1112</v>
      </c>
      <c r="R24" s="1179" t="s">
        <v>1113</v>
      </c>
      <c r="S24" s="1179" t="s">
        <v>1114</v>
      </c>
      <c r="T24" s="1180" t="s">
        <v>1115</v>
      </c>
    </row>
    <row r="25" spans="1:20" ht="14.5" thickTop="1" thickBot="1">
      <c r="B25" s="113"/>
      <c r="M25" s="1181" t="s">
        <v>1116</v>
      </c>
      <c r="N25" s="1173">
        <v>1.04</v>
      </c>
      <c r="O25" s="1174">
        <v>1.67</v>
      </c>
      <c r="P25" s="1175">
        <v>1.1100000000000001</v>
      </c>
      <c r="Q25" s="1174">
        <v>0.55000000000000004</v>
      </c>
      <c r="R25" s="1175">
        <v>0.9</v>
      </c>
      <c r="S25" s="1175">
        <v>0.87</v>
      </c>
      <c r="T25" s="1182">
        <v>1.47</v>
      </c>
    </row>
    <row r="26" spans="1:20" ht="13.75" thickBot="1">
      <c r="M26" s="1181" t="s">
        <v>1117</v>
      </c>
      <c r="N26" s="1173">
        <v>0.61</v>
      </c>
      <c r="O26" s="1175"/>
      <c r="P26" s="1174">
        <v>1.05</v>
      </c>
      <c r="Q26" s="1174">
        <v>0.9</v>
      </c>
      <c r="R26" s="1174">
        <v>2.25</v>
      </c>
      <c r="S26" s="1175">
        <v>0.7</v>
      </c>
      <c r="T26" s="1182">
        <v>1.1000000000000001</v>
      </c>
    </row>
    <row r="27" spans="1:20" ht="13.75" thickBot="1">
      <c r="M27" s="1181" t="s">
        <v>1118</v>
      </c>
      <c r="N27" s="1173">
        <v>23.15</v>
      </c>
      <c r="O27" s="1174">
        <v>9.86</v>
      </c>
      <c r="P27" s="1174">
        <v>8.6999999999999993</v>
      </c>
      <c r="Q27" s="1175">
        <v>18.62</v>
      </c>
      <c r="R27" s="1174">
        <v>12.67</v>
      </c>
      <c r="S27" s="1174">
        <v>15.01</v>
      </c>
      <c r="T27" s="1182">
        <v>14.76</v>
      </c>
    </row>
    <row r="28" spans="1:20" ht="13.75" thickBot="1">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c r="A30" s="1189">
        <v>40483</v>
      </c>
      <c r="B30" s="1193">
        <v>1185.71</v>
      </c>
      <c r="C30" s="1193">
        <v>1227.08</v>
      </c>
      <c r="D30" s="1193">
        <v>1173</v>
      </c>
      <c r="E30" s="1193">
        <v>1180.55</v>
      </c>
      <c r="F30" s="1191">
        <v>4354084200</v>
      </c>
      <c r="G30" s="1193">
        <v>1180.55</v>
      </c>
      <c r="J30" s="1170"/>
      <c r="K30" s="1171"/>
    </row>
    <row r="31" spans="1:20">
      <c r="A31" s="1189">
        <v>40452</v>
      </c>
      <c r="B31" s="1193">
        <v>1143.49</v>
      </c>
      <c r="C31" s="1193">
        <v>1196.1400000000001</v>
      </c>
      <c r="D31" s="1193">
        <v>1131.8699999999999</v>
      </c>
      <c r="E31" s="1193">
        <v>1183.26</v>
      </c>
      <c r="F31" s="1191">
        <v>4432102300</v>
      </c>
      <c r="G31" s="1193">
        <v>1183.26</v>
      </c>
      <c r="J31" s="1170"/>
      <c r="K31" s="1171"/>
    </row>
    <row r="32" spans="1:20">
      <c r="A32" s="1189">
        <v>40422</v>
      </c>
      <c r="B32" s="1193">
        <v>1049.72</v>
      </c>
      <c r="C32" s="1193">
        <v>1157.1600000000001</v>
      </c>
      <c r="D32" s="1193">
        <v>1049.72</v>
      </c>
      <c r="E32" s="1193">
        <v>1141.2</v>
      </c>
      <c r="F32" s="1191">
        <v>3993981400</v>
      </c>
      <c r="G32" s="1193">
        <v>1141.2</v>
      </c>
      <c r="J32" s="1170"/>
      <c r="K32" s="1171"/>
    </row>
    <row r="33" spans="1:11" ht="12.75" customHeight="1">
      <c r="A33" s="1189">
        <v>40392</v>
      </c>
      <c r="B33" s="1193">
        <v>1107.53</v>
      </c>
      <c r="C33" s="1193">
        <v>1129.24</v>
      </c>
      <c r="D33" s="1193">
        <v>1039.7</v>
      </c>
      <c r="E33" s="1193">
        <v>1049.33</v>
      </c>
      <c r="F33" s="1191">
        <v>4044967700</v>
      </c>
      <c r="G33" s="1193">
        <v>1049.33</v>
      </c>
      <c r="J33" s="1170"/>
      <c r="K33" s="1171"/>
    </row>
    <row r="34" spans="1:11">
      <c r="A34" s="1189">
        <v>40360</v>
      </c>
      <c r="B34" s="1193">
        <v>1031.0999999999999</v>
      </c>
      <c r="C34" s="1193">
        <v>1120.95</v>
      </c>
      <c r="D34" s="1193">
        <v>1010.91</v>
      </c>
      <c r="E34" s="1193">
        <v>1101.5999999999999</v>
      </c>
      <c r="F34" s="1191">
        <v>4704026600</v>
      </c>
      <c r="G34" s="1193">
        <v>1101.5999999999999</v>
      </c>
      <c r="J34" s="1170"/>
      <c r="K34" s="1171"/>
    </row>
    <row r="35" spans="1:11">
      <c r="A35" s="1189">
        <v>40330</v>
      </c>
      <c r="B35" s="1193">
        <v>1087.3</v>
      </c>
      <c r="C35" s="1193">
        <v>1131.23</v>
      </c>
      <c r="D35" s="1193">
        <v>1028.33</v>
      </c>
      <c r="E35" s="1193">
        <v>1030.71</v>
      </c>
      <c r="F35" s="1191">
        <v>5235174000</v>
      </c>
      <c r="G35" s="1193">
        <v>1030.71</v>
      </c>
      <c r="J35" s="1170"/>
      <c r="K35" s="1171"/>
    </row>
    <row r="36" spans="1:11">
      <c r="A36" s="1189">
        <v>40301</v>
      </c>
      <c r="B36" s="1193">
        <v>1188.58</v>
      </c>
      <c r="C36" s="1193">
        <v>1205.1300000000001</v>
      </c>
      <c r="D36" s="1193">
        <v>1040.78</v>
      </c>
      <c r="E36" s="1193">
        <v>1089.4100000000001</v>
      </c>
      <c r="F36" s="1191">
        <v>6626699400</v>
      </c>
      <c r="G36" s="1193">
        <v>1089.4100000000001</v>
      </c>
      <c r="J36" s="1170"/>
      <c r="K36" s="1171"/>
    </row>
    <row r="37" spans="1:11" ht="12.75" customHeight="1">
      <c r="A37" s="1189">
        <v>40269</v>
      </c>
      <c r="B37" s="1193">
        <v>1171.23</v>
      </c>
      <c r="C37" s="1193">
        <v>1219.8</v>
      </c>
      <c r="D37" s="1193">
        <v>1170.69</v>
      </c>
      <c r="E37" s="1193">
        <v>1186.69</v>
      </c>
      <c r="F37" s="1191">
        <v>5847150900</v>
      </c>
      <c r="G37" s="1193">
        <v>1186.69</v>
      </c>
      <c r="J37" s="1170"/>
      <c r="K37" s="1171"/>
    </row>
    <row r="38" spans="1:11">
      <c r="A38" s="1189">
        <v>40238</v>
      </c>
      <c r="B38" s="1193">
        <v>1105.3599999999999</v>
      </c>
      <c r="C38" s="1193">
        <v>1180.69</v>
      </c>
      <c r="D38" s="1193">
        <v>1105.3599999999999</v>
      </c>
      <c r="E38" s="1193">
        <v>1169.43</v>
      </c>
      <c r="F38" s="1191">
        <v>4702951700</v>
      </c>
      <c r="G38" s="1193">
        <v>1169.43</v>
      </c>
      <c r="J38" s="1170"/>
      <c r="K38" s="1171"/>
    </row>
    <row r="39" spans="1:11">
      <c r="A39" s="1189">
        <v>40210</v>
      </c>
      <c r="B39" s="1193">
        <v>1073.8900000000001</v>
      </c>
      <c r="C39" s="1193">
        <v>1112.42</v>
      </c>
      <c r="D39" s="1193">
        <v>1044.5</v>
      </c>
      <c r="E39" s="1193">
        <v>1104.49</v>
      </c>
      <c r="F39" s="1191">
        <v>4658238400</v>
      </c>
      <c r="G39" s="1193">
        <v>1104.49</v>
      </c>
      <c r="J39" s="1170"/>
      <c r="K39" s="1171"/>
    </row>
    <row r="40" spans="1:11">
      <c r="A40" s="1189">
        <v>40182</v>
      </c>
      <c r="B40" s="1193">
        <v>1116.56</v>
      </c>
      <c r="C40" s="1193">
        <v>1150.45</v>
      </c>
      <c r="D40" s="1193">
        <v>1071.5899999999999</v>
      </c>
      <c r="E40" s="1193">
        <v>1073.8699999999999</v>
      </c>
      <c r="F40" s="1191">
        <v>5071601500</v>
      </c>
      <c r="G40" s="1193">
        <v>1073.8699999999999</v>
      </c>
      <c r="J40" s="1170"/>
      <c r="K40" s="1171"/>
    </row>
    <row r="41" spans="1:11" ht="12.75" customHeight="1">
      <c r="A41" s="1189">
        <v>40148</v>
      </c>
      <c r="B41" s="1193">
        <v>1098.8900000000001</v>
      </c>
      <c r="C41" s="1193">
        <v>1130.3800000000001</v>
      </c>
      <c r="D41" s="1193">
        <v>1085.8900000000001</v>
      </c>
      <c r="E41" s="1193">
        <v>1115.0999999999999</v>
      </c>
      <c r="F41" s="1191">
        <v>4163287200</v>
      </c>
      <c r="G41" s="1193">
        <v>1115.0999999999999</v>
      </c>
      <c r="J41" s="1170"/>
      <c r="K41" s="1171"/>
    </row>
    <row r="42" spans="1:11">
      <c r="A42" s="1189">
        <v>40119</v>
      </c>
      <c r="B42" s="1193">
        <v>1036.18</v>
      </c>
      <c r="C42" s="1193">
        <v>1113.69</v>
      </c>
      <c r="D42" s="1193">
        <v>1029.3800000000001</v>
      </c>
      <c r="E42" s="1193">
        <v>1095.6300000000001</v>
      </c>
      <c r="F42" s="1191">
        <v>4443852500</v>
      </c>
      <c r="G42" s="1193">
        <v>1095.6300000000001</v>
      </c>
      <c r="J42" s="1170"/>
      <c r="K42" s="1171"/>
    </row>
    <row r="43" spans="1:11">
      <c r="A43" s="1189">
        <v>40087</v>
      </c>
      <c r="B43" s="1193">
        <v>1054.9100000000001</v>
      </c>
      <c r="C43" s="1193">
        <v>1101.3599999999999</v>
      </c>
      <c r="D43" s="1193">
        <v>1019.95</v>
      </c>
      <c r="E43" s="1193">
        <v>1036.19</v>
      </c>
      <c r="F43" s="1191">
        <v>5451064000</v>
      </c>
      <c r="G43" s="1193">
        <v>1036.19</v>
      </c>
      <c r="J43" s="1170"/>
      <c r="K43" s="1171"/>
    </row>
    <row r="44" spans="1:11">
      <c r="A44" s="1189">
        <v>40057</v>
      </c>
      <c r="B44" s="1193">
        <v>1019.52</v>
      </c>
      <c r="C44" s="1193">
        <v>1080.1500000000001</v>
      </c>
      <c r="D44" s="1190">
        <v>991.97</v>
      </c>
      <c r="E44" s="1193">
        <v>1057.08</v>
      </c>
      <c r="F44" s="1191">
        <v>5633064200</v>
      </c>
      <c r="G44" s="1193">
        <v>1057.08</v>
      </c>
      <c r="J44" s="1170"/>
      <c r="K44" s="1171"/>
    </row>
    <row r="45" spans="1:11" ht="12.75" customHeight="1">
      <c r="A45" s="1189">
        <v>40028</v>
      </c>
      <c r="B45" s="1190">
        <v>990.22</v>
      </c>
      <c r="C45" s="1193">
        <v>1039.47</v>
      </c>
      <c r="D45" s="1190">
        <v>978.51</v>
      </c>
      <c r="E45" s="1193">
        <v>1020.62</v>
      </c>
      <c r="F45" s="1191">
        <v>5764944200</v>
      </c>
      <c r="G45" s="1193">
        <v>1020.62</v>
      </c>
      <c r="J45" s="1170"/>
      <c r="K45" s="1171"/>
    </row>
    <row r="46" spans="1:11">
      <c r="A46" s="1189">
        <v>39995</v>
      </c>
      <c r="B46" s="1190">
        <v>920.82</v>
      </c>
      <c r="C46" s="1190">
        <v>996.68</v>
      </c>
      <c r="D46" s="1190">
        <v>869.32</v>
      </c>
      <c r="E46" s="1190">
        <v>987.48</v>
      </c>
      <c r="F46" s="1191">
        <v>5080675400</v>
      </c>
      <c r="G46" s="1190">
        <v>987.48</v>
      </c>
      <c r="J46" s="1170"/>
      <c r="K46" s="1171"/>
    </row>
    <row r="47" spans="1:11">
      <c r="A47" s="1189">
        <v>39965</v>
      </c>
      <c r="B47" s="1190">
        <v>923.26</v>
      </c>
      <c r="C47" s="1190">
        <v>956.23</v>
      </c>
      <c r="D47" s="1190">
        <v>888.86</v>
      </c>
      <c r="E47" s="1190">
        <v>919.32</v>
      </c>
      <c r="F47" s="1191">
        <v>5330941800</v>
      </c>
      <c r="G47" s="1190">
        <v>919.32</v>
      </c>
      <c r="J47" s="1170"/>
      <c r="K47" s="1171"/>
    </row>
    <row r="48" spans="1:11">
      <c r="A48" s="1189">
        <v>39934</v>
      </c>
      <c r="B48" s="1190">
        <v>872.74</v>
      </c>
      <c r="C48" s="1190">
        <v>930.17</v>
      </c>
      <c r="D48" s="1190">
        <v>866.1</v>
      </c>
      <c r="E48" s="1190">
        <v>919.14</v>
      </c>
      <c r="F48" s="1191">
        <v>6883268000</v>
      </c>
      <c r="G48" s="1190">
        <v>919.14</v>
      </c>
      <c r="J48" s="1170"/>
      <c r="K48" s="1171"/>
    </row>
    <row r="49" spans="1:11" ht="12.75" customHeight="1">
      <c r="A49" s="1189">
        <v>39904</v>
      </c>
      <c r="B49" s="1190">
        <v>793.59</v>
      </c>
      <c r="C49" s="1190">
        <v>888.7</v>
      </c>
      <c r="D49" s="1190">
        <v>783.32</v>
      </c>
      <c r="E49" s="1190">
        <v>872.81</v>
      </c>
      <c r="F49" s="1191">
        <v>6938945600</v>
      </c>
      <c r="G49" s="1190">
        <v>872.81</v>
      </c>
      <c r="J49" s="1170"/>
      <c r="K49" s="1171"/>
    </row>
    <row r="50" spans="1:11">
      <c r="A50" s="1189">
        <v>39874</v>
      </c>
      <c r="B50" s="1190">
        <v>729.57</v>
      </c>
      <c r="C50" s="1190">
        <v>832.98</v>
      </c>
      <c r="D50" s="1190">
        <v>666.79</v>
      </c>
      <c r="E50" s="1190">
        <v>797.87</v>
      </c>
      <c r="F50" s="1191">
        <v>7633306300</v>
      </c>
      <c r="G50" s="1190">
        <v>797.87</v>
      </c>
    </row>
    <row r="51" spans="1:11">
      <c r="A51" s="1189">
        <v>39846</v>
      </c>
      <c r="B51" s="1190">
        <v>823.09</v>
      </c>
      <c r="C51" s="1190">
        <v>875.01</v>
      </c>
      <c r="D51" s="1190">
        <v>734.52</v>
      </c>
      <c r="E51" s="1190">
        <v>735.09</v>
      </c>
      <c r="F51" s="1191">
        <v>7022036200</v>
      </c>
      <c r="G51" s="1190">
        <v>735.09</v>
      </c>
    </row>
    <row r="52" spans="1:11">
      <c r="A52" s="1189">
        <v>39815</v>
      </c>
      <c r="B52" s="1190">
        <v>902.99</v>
      </c>
      <c r="C52" s="1190">
        <v>943.85</v>
      </c>
      <c r="D52" s="1190">
        <v>804.3</v>
      </c>
      <c r="E52" s="1190">
        <v>825.88</v>
      </c>
      <c r="F52" s="1191">
        <v>5844561500</v>
      </c>
      <c r="G52" s="1190">
        <v>825.88</v>
      </c>
    </row>
    <row r="53" spans="1:11" ht="12.75" customHeight="1">
      <c r="A53" s="1189">
        <v>39783</v>
      </c>
      <c r="B53" s="1190">
        <v>888.61</v>
      </c>
      <c r="C53" s="1190">
        <v>918.85</v>
      </c>
      <c r="D53" s="1190">
        <v>815.69</v>
      </c>
      <c r="E53" s="1190">
        <v>903.25</v>
      </c>
      <c r="F53" s="1191">
        <v>5320791300</v>
      </c>
      <c r="G53" s="1190">
        <v>903.25</v>
      </c>
    </row>
    <row r="54" spans="1:11">
      <c r="A54" s="1189">
        <v>39755</v>
      </c>
      <c r="B54" s="1190">
        <v>968.67</v>
      </c>
      <c r="C54" s="1193">
        <v>1007.51</v>
      </c>
      <c r="D54" s="1190">
        <v>741.02</v>
      </c>
      <c r="E54" s="1190">
        <v>896.24</v>
      </c>
      <c r="F54" s="1191">
        <v>6231635200</v>
      </c>
      <c r="G54" s="1190">
        <v>896.24</v>
      </c>
    </row>
    <row r="55" spans="1:11">
      <c r="A55" s="1189">
        <v>39722</v>
      </c>
      <c r="B55" s="1193">
        <v>1164.17</v>
      </c>
      <c r="C55" s="1193">
        <v>1167.03</v>
      </c>
      <c r="D55" s="1190">
        <v>839.8</v>
      </c>
      <c r="E55" s="1190">
        <v>968.75</v>
      </c>
      <c r="F55" s="1191">
        <v>7226593900</v>
      </c>
      <c r="G55" s="1190">
        <v>968.75</v>
      </c>
    </row>
    <row r="56" spans="1:11">
      <c r="A56" s="1189">
        <v>39693</v>
      </c>
      <c r="B56" s="1193">
        <v>1287.83</v>
      </c>
      <c r="C56" s="1193">
        <v>1303.04</v>
      </c>
      <c r="D56" s="1193">
        <v>1106.42</v>
      </c>
      <c r="E56" s="1193">
        <v>1166.3599999999999</v>
      </c>
      <c r="F56" s="1191">
        <v>6900428500</v>
      </c>
      <c r="G56" s="1193">
        <v>1166.3599999999999</v>
      </c>
    </row>
    <row r="57" spans="1:11" ht="12.75" customHeight="1">
      <c r="A57" s="1189">
        <v>39661</v>
      </c>
      <c r="B57" s="1193">
        <v>1269.42</v>
      </c>
      <c r="C57" s="1193">
        <v>1313.15</v>
      </c>
      <c r="D57" s="1193">
        <v>1247.45</v>
      </c>
      <c r="E57" s="1193">
        <v>1282.83</v>
      </c>
      <c r="F57" s="1191">
        <v>4264482300</v>
      </c>
      <c r="G57" s="1193">
        <v>1282.83</v>
      </c>
    </row>
    <row r="58" spans="1:11">
      <c r="A58" s="1189">
        <v>39630</v>
      </c>
      <c r="B58" s="1193">
        <v>1276.69</v>
      </c>
      <c r="C58" s="1193">
        <v>1292.17</v>
      </c>
      <c r="D58" s="1193">
        <v>1200.44</v>
      </c>
      <c r="E58" s="1193">
        <v>1267.3800000000001</v>
      </c>
      <c r="F58" s="1191">
        <v>5923937200</v>
      </c>
      <c r="G58" s="1193">
        <v>1267.3800000000001</v>
      </c>
    </row>
    <row r="59" spans="1:11">
      <c r="A59" s="1189">
        <v>39601</v>
      </c>
      <c r="B59" s="1193">
        <v>1399.62</v>
      </c>
      <c r="C59" s="1193">
        <v>1404.05</v>
      </c>
      <c r="D59" s="1193">
        <v>1272</v>
      </c>
      <c r="E59" s="1193">
        <v>1280</v>
      </c>
      <c r="F59" s="1191">
        <v>4840303300</v>
      </c>
      <c r="G59" s="1193">
        <v>1280</v>
      </c>
    </row>
    <row r="60" spans="1:11">
      <c r="A60" s="1189">
        <v>39569</v>
      </c>
      <c r="B60" s="1193">
        <v>1385.97</v>
      </c>
      <c r="C60" s="1193">
        <v>1440.24</v>
      </c>
      <c r="D60" s="1193">
        <v>1373.07</v>
      </c>
      <c r="E60" s="1193">
        <v>1400.38</v>
      </c>
      <c r="F60" s="1191">
        <v>4039814700</v>
      </c>
      <c r="G60" s="1193">
        <v>1400.38</v>
      </c>
    </row>
    <row r="61" spans="1:11" ht="12.75" customHeight="1">
      <c r="A61" s="1189">
        <v>39539</v>
      </c>
      <c r="B61" s="1193">
        <v>1326.41</v>
      </c>
      <c r="C61" s="1193">
        <v>1404.57</v>
      </c>
      <c r="D61" s="1193">
        <v>1324.35</v>
      </c>
      <c r="E61" s="1193">
        <v>1385.59</v>
      </c>
      <c r="F61" s="1191">
        <v>4113069000</v>
      </c>
      <c r="G61" s="1193">
        <v>1385.59</v>
      </c>
    </row>
    <row r="62" spans="1:11">
      <c r="A62" s="1189">
        <v>39510</v>
      </c>
      <c r="B62" s="1193">
        <v>1330.45</v>
      </c>
      <c r="C62" s="1193">
        <v>1359.68</v>
      </c>
      <c r="D62" s="1193">
        <v>1256.98</v>
      </c>
      <c r="E62" s="1193">
        <v>1322.7</v>
      </c>
      <c r="F62" s="1191">
        <v>4661172000</v>
      </c>
      <c r="G62" s="1193">
        <v>1322.7</v>
      </c>
    </row>
    <row r="63" spans="1:11">
      <c r="A63" s="1189">
        <v>39479</v>
      </c>
      <c r="B63" s="1193">
        <v>1378.6</v>
      </c>
      <c r="C63" s="1193">
        <v>1396.02</v>
      </c>
      <c r="D63" s="1193">
        <v>1316.75</v>
      </c>
      <c r="E63" s="1193">
        <v>1330.63</v>
      </c>
      <c r="F63" s="1191">
        <v>4148143000</v>
      </c>
      <c r="G63" s="1193">
        <v>1330.63</v>
      </c>
    </row>
    <row r="64" spans="1:11">
      <c r="A64" s="1189">
        <v>39449</v>
      </c>
      <c r="B64" s="1193">
        <v>1467.97</v>
      </c>
      <c r="C64" s="1193">
        <v>1471.77</v>
      </c>
      <c r="D64" s="1193">
        <v>1270.05</v>
      </c>
      <c r="E64" s="1193">
        <v>1378.55</v>
      </c>
      <c r="F64" s="1191">
        <v>4925982300</v>
      </c>
      <c r="G64" s="1193">
        <v>1378.55</v>
      </c>
    </row>
    <row r="65" spans="1:20" ht="12.75" customHeight="1"/>
    <row r="66" spans="1:20" ht="13.75" thickBot="1">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c r="A67" s="1189">
        <v>40452</v>
      </c>
      <c r="B67" s="1193">
        <v>1143.49</v>
      </c>
      <c r="C67" s="1193">
        <v>1196.1400000000001</v>
      </c>
      <c r="D67" s="1193">
        <v>1131.8699999999999</v>
      </c>
      <c r="E67" s="1193">
        <v>1183.26</v>
      </c>
      <c r="F67" s="1191">
        <v>4432102300</v>
      </c>
      <c r="G67" s="1193">
        <v>1183.26</v>
      </c>
      <c r="J67" s="1170"/>
      <c r="K67" s="1171"/>
    </row>
    <row r="68" spans="1:20">
      <c r="A68" s="1189">
        <v>40360</v>
      </c>
      <c r="B68" s="1193">
        <v>1031.0999999999999</v>
      </c>
      <c r="C68" s="1193">
        <v>1120.95</v>
      </c>
      <c r="D68" s="1193">
        <v>1010.91</v>
      </c>
      <c r="E68" s="1193">
        <v>1101.5999999999999</v>
      </c>
      <c r="F68" s="1191">
        <v>4704026600</v>
      </c>
      <c r="G68" s="1193">
        <v>1101.5999999999999</v>
      </c>
      <c r="J68" s="1170"/>
      <c r="K68" s="1171"/>
    </row>
    <row r="69" spans="1:20" ht="12.75" customHeight="1">
      <c r="A69" s="1189">
        <v>40269</v>
      </c>
      <c r="B69" s="1193">
        <v>1171.23</v>
      </c>
      <c r="C69" s="1193">
        <v>1219.8</v>
      </c>
      <c r="D69" s="1193">
        <v>1170.69</v>
      </c>
      <c r="E69" s="1193">
        <v>1186.69</v>
      </c>
      <c r="F69" s="1191">
        <v>5847150900</v>
      </c>
      <c r="G69" s="1193">
        <v>1186.69</v>
      </c>
      <c r="J69" s="1170"/>
      <c r="K69" s="1171"/>
    </row>
    <row r="70" spans="1:20">
      <c r="A70" s="1189">
        <v>40182</v>
      </c>
      <c r="B70" s="1193">
        <v>1116.56</v>
      </c>
      <c r="C70" s="1193">
        <v>1150.45</v>
      </c>
      <c r="D70" s="1193">
        <v>1071.5899999999999</v>
      </c>
      <c r="E70" s="1193">
        <v>1073.8699999999999</v>
      </c>
      <c r="F70" s="1191">
        <v>5071601500</v>
      </c>
      <c r="G70" s="1193">
        <v>1073.8699999999999</v>
      </c>
      <c r="J70" s="1170"/>
      <c r="K70" s="1171"/>
    </row>
    <row r="71" spans="1:20">
      <c r="A71" s="1189">
        <v>40087</v>
      </c>
      <c r="B71" s="1193">
        <v>1054.9100000000001</v>
      </c>
      <c r="C71" s="1193">
        <v>1101.3599999999999</v>
      </c>
      <c r="D71" s="1193">
        <v>1019.95</v>
      </c>
      <c r="E71" s="1193">
        <v>1036.19</v>
      </c>
      <c r="F71" s="1191">
        <v>5451064000</v>
      </c>
      <c r="G71" s="1193">
        <v>1036.19</v>
      </c>
      <c r="J71" s="1170"/>
      <c r="K71" s="1171"/>
    </row>
    <row r="72" spans="1:20">
      <c r="A72" s="1189">
        <v>39995</v>
      </c>
      <c r="B72" s="1190">
        <v>920.82</v>
      </c>
      <c r="C72" s="1190">
        <v>996.68</v>
      </c>
      <c r="D72" s="1190">
        <v>869.32</v>
      </c>
      <c r="E72" s="1190">
        <v>987.48</v>
      </c>
      <c r="F72" s="1191">
        <v>5080675400</v>
      </c>
      <c r="G72" s="1190">
        <v>987.48</v>
      </c>
      <c r="J72" s="1170"/>
      <c r="K72" s="1171"/>
    </row>
    <row r="73" spans="1:20" ht="12.75" customHeight="1">
      <c r="A73" s="1189">
        <v>39904</v>
      </c>
      <c r="B73" s="1190">
        <v>793.59</v>
      </c>
      <c r="C73" s="1190">
        <v>888.7</v>
      </c>
      <c r="D73" s="1190">
        <v>783.32</v>
      </c>
      <c r="E73" s="1190">
        <v>872.81</v>
      </c>
      <c r="F73" s="1191">
        <v>6938945600</v>
      </c>
      <c r="G73" s="1190">
        <v>872.81</v>
      </c>
      <c r="J73" s="1170"/>
      <c r="K73" s="1171"/>
    </row>
    <row r="74" spans="1:20">
      <c r="A74" s="1189">
        <v>39815</v>
      </c>
      <c r="B74" s="1190">
        <v>902.99</v>
      </c>
      <c r="C74" s="1190">
        <v>943.85</v>
      </c>
      <c r="D74" s="1190">
        <v>804.3</v>
      </c>
      <c r="E74" s="1190">
        <v>825.88</v>
      </c>
      <c r="F74" s="1191">
        <v>5844561500</v>
      </c>
      <c r="G74" s="1190">
        <v>825.88</v>
      </c>
    </row>
    <row r="75" spans="1:20">
      <c r="A75" s="1189">
        <v>39722</v>
      </c>
      <c r="B75" s="1193">
        <v>1164.17</v>
      </c>
      <c r="C75" s="1193">
        <v>1167.03</v>
      </c>
      <c r="D75" s="1190">
        <v>839.8</v>
      </c>
      <c r="E75" s="1190">
        <v>968.75</v>
      </c>
      <c r="F75" s="1191">
        <v>7226593900</v>
      </c>
      <c r="G75" s="1190">
        <v>968.75</v>
      </c>
    </row>
    <row r="76" spans="1:20">
      <c r="A76" s="1189">
        <v>39630</v>
      </c>
      <c r="B76" s="1193">
        <v>1276.69</v>
      </c>
      <c r="C76" s="1193">
        <v>1292.17</v>
      </c>
      <c r="D76" s="1193">
        <v>1200.44</v>
      </c>
      <c r="E76" s="1193">
        <v>1267.3800000000001</v>
      </c>
      <c r="F76" s="1191">
        <v>5923937200</v>
      </c>
      <c r="G76" s="1193">
        <v>1267.3800000000001</v>
      </c>
    </row>
    <row r="77" spans="1:20" ht="12.75" customHeight="1">
      <c r="A77" s="1189">
        <v>39539</v>
      </c>
      <c r="B77" s="1193">
        <v>1326.41</v>
      </c>
      <c r="C77" s="1193">
        <v>1404.57</v>
      </c>
      <c r="D77" s="1193">
        <v>1324.35</v>
      </c>
      <c r="E77" s="1193">
        <v>1385.59</v>
      </c>
      <c r="F77" s="1191">
        <v>4113069000</v>
      </c>
      <c r="G77" s="1193">
        <v>1385.59</v>
      </c>
    </row>
    <row r="78" spans="1:20">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xr:uid="{00000000-0004-0000-0200-000000000000}"/>
    <hyperlink ref="Q24" r:id="rId2" tooltip="The Allstate Corporation" display="http://www.mergenthorizon.com.proxy.library.nd.edu/rp/xa/rsch/company/competitors?id=398" xr:uid="{00000000-0004-0000-0200-000001000000}"/>
    <hyperlink ref="R24" r:id="rId3" tooltip="The Progressive Corporation" display="http://www.mergenthorizon.com.proxy.library.nd.edu/rp/xa/rsch/company/competitors?id=8354" xr:uid="{00000000-0004-0000-0200-000002000000}"/>
    <hyperlink ref="S24" r:id="rId4" tooltip="CNA Financial Corporation" display="http://www.mergenthorizon.com.proxy.library.nd.edu/rp/xa/rsch/company/competitors?id=2354" xr:uid="{00000000-0004-0000-0200-000003000000}"/>
    <hyperlink ref="T24" r:id="rId5" tooltip="Cincinnati Financial Corporation" display="http://www.mergenthorizon.com.proxy.library.nd.edu/rp/xa/rsch/company/competitors?id=2255" xr:uid="{00000000-0004-0000-0200-000004000000}"/>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62"/>
  <sheetViews>
    <sheetView topLeftCell="A25" workbookViewId="0">
      <selection activeCell="K70" sqref="K70"/>
    </sheetView>
  </sheetViews>
  <sheetFormatPr defaultColWidth="9.1796875" defaultRowHeight="13"/>
  <cols>
    <col min="1" max="1" width="25.31640625" style="1150" customWidth="1"/>
    <col min="2" max="2" width="10" style="1149" bestFit="1" customWidth="1"/>
    <col min="3" max="3" width="9.81640625" style="1149" bestFit="1" customWidth="1"/>
    <col min="4" max="4" width="10" style="1149" bestFit="1" customWidth="1"/>
    <col min="5" max="7" width="9.81640625" style="1149" bestFit="1" customWidth="1"/>
    <col min="8" max="8" width="9.31640625" style="1149" customWidth="1"/>
    <col min="9" max="9" width="9.1796875" style="1149"/>
    <col min="10" max="10" width="8.31640625" style="1149" bestFit="1" customWidth="1"/>
    <col min="11" max="16384" width="9.1796875" style="1149"/>
  </cols>
  <sheetData>
    <row r="1" spans="1:15">
      <c r="A1" s="1276" t="s">
        <v>1085</v>
      </c>
      <c r="B1" s="1276"/>
      <c r="C1" s="1276"/>
      <c r="D1" s="1276"/>
      <c r="E1" s="1276"/>
      <c r="F1" s="1276"/>
      <c r="L1" s="1276" t="s">
        <v>1138</v>
      </c>
      <c r="M1" s="1276"/>
      <c r="N1" s="1276"/>
      <c r="O1" s="1276"/>
    </row>
    <row r="2" spans="1:15" ht="16">
      <c r="A2" s="1150" t="s">
        <v>1088</v>
      </c>
      <c r="B2" s="1201">
        <v>2011</v>
      </c>
      <c r="C2" s="1201">
        <v>2012</v>
      </c>
      <c r="D2" s="1201">
        <v>2013</v>
      </c>
      <c r="E2" s="1201">
        <v>2014</v>
      </c>
      <c r="F2" s="1201">
        <v>2015</v>
      </c>
      <c r="L2" s="1155" t="s">
        <v>1139</v>
      </c>
      <c r="M2" s="1201">
        <v>2008</v>
      </c>
      <c r="N2" s="1201">
        <v>2009</v>
      </c>
      <c r="O2" s="1201">
        <v>2010</v>
      </c>
    </row>
    <row r="3" spans="1:15" ht="14.25" customHeight="1">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c r="A5" s="1150" t="s">
        <v>1086</v>
      </c>
      <c r="B5" s="1149">
        <v>0</v>
      </c>
      <c r="C5" s="1149">
        <v>0</v>
      </c>
      <c r="D5" s="1149">
        <v>0</v>
      </c>
      <c r="E5" s="1149">
        <v>0</v>
      </c>
      <c r="F5" s="1149">
        <v>0</v>
      </c>
      <c r="L5" s="1150" t="s">
        <v>1142</v>
      </c>
      <c r="M5" s="1149">
        <v>324</v>
      </c>
      <c r="N5" s="1149">
        <v>310</v>
      </c>
      <c r="O5" s="1149">
        <v>310</v>
      </c>
    </row>
    <row r="6" spans="1:15">
      <c r="A6" s="1150" t="s">
        <v>1087</v>
      </c>
      <c r="B6" s="1149">
        <v>0</v>
      </c>
      <c r="C6" s="1149">
        <v>0</v>
      </c>
      <c r="D6" s="1149">
        <v>0</v>
      </c>
      <c r="E6" s="1149">
        <v>0</v>
      </c>
      <c r="F6" s="1149">
        <v>0</v>
      </c>
      <c r="L6" s="1150" t="s">
        <v>1143</v>
      </c>
      <c r="M6" s="1149">
        <f>BS!I10-M5</f>
        <v>947</v>
      </c>
      <c r="N6" s="1149">
        <f>BS!J10-N5</f>
        <v>890</v>
      </c>
      <c r="O6" s="1149">
        <f>BS!K10-O5</f>
        <v>972</v>
      </c>
    </row>
    <row r="8" spans="1:15" ht="13.75" thickBot="1">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3.75" thickTop="1"/>
    <row r="11" spans="1:15">
      <c r="M11" s="114">
        <v>2008</v>
      </c>
      <c r="N11" s="114">
        <v>2009</v>
      </c>
      <c r="O11" s="152">
        <v>2010</v>
      </c>
    </row>
    <row r="12" spans="1:15">
      <c r="A12" s="1276" t="s">
        <v>1084</v>
      </c>
      <c r="B12" s="1276"/>
      <c r="C12" s="1276"/>
      <c r="D12" s="1276"/>
      <c r="E12" s="1276"/>
      <c r="F12" s="1276"/>
      <c r="G12" s="1276"/>
      <c r="H12" s="1276"/>
      <c r="I12" s="1276"/>
      <c r="M12" s="33"/>
      <c r="N12"/>
      <c r="O12" s="24"/>
    </row>
    <row r="13" spans="1:15">
      <c r="A13" s="1150" t="s">
        <v>1088</v>
      </c>
      <c r="B13" s="1165"/>
      <c r="C13" s="1165"/>
      <c r="D13" s="1165"/>
      <c r="E13" s="1165"/>
      <c r="F13" s="1165"/>
      <c r="L13" t="s">
        <v>793</v>
      </c>
      <c r="M13" s="109">
        <v>2478</v>
      </c>
      <c r="N13" s="109">
        <v>1918</v>
      </c>
      <c r="O13" s="523">
        <v>2046</v>
      </c>
    </row>
    <row r="14" spans="1: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3.75" thickBot="1">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3.75" thickTop="1">
      <c r="B19" s="1150"/>
      <c r="C19" s="1150"/>
      <c r="D19" s="1150"/>
      <c r="E19" s="1150"/>
      <c r="F19" s="1150"/>
      <c r="G19" s="1150"/>
      <c r="H19" s="1150"/>
      <c r="I19" s="1150"/>
    </row>
    <row r="20" spans="1:10">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c r="B22" s="1150"/>
      <c r="C22" s="1150"/>
      <c r="D22" s="1150"/>
      <c r="E22" s="1150"/>
      <c r="F22" s="1150"/>
      <c r="G22" s="1150"/>
      <c r="H22" s="1150"/>
      <c r="I22" s="1150"/>
      <c r="J22" s="1150"/>
    </row>
    <row r="23" spans="1:10">
      <c r="A23" s="1150" t="s">
        <v>1081</v>
      </c>
      <c r="B23" s="1150"/>
      <c r="C23" s="1150"/>
      <c r="D23" s="1222">
        <f>B47</f>
        <v>7.9327327970124123E-2</v>
      </c>
      <c r="E23" s="1150"/>
      <c r="F23" s="1150"/>
    </row>
    <row r="24" spans="1:10">
      <c r="A24" s="1150" t="s">
        <v>1066</v>
      </c>
      <c r="B24" s="1150"/>
      <c r="C24" s="1150"/>
      <c r="D24" s="1162">
        <v>0.02</v>
      </c>
      <c r="E24" s="1150"/>
      <c r="F24" s="1150"/>
    </row>
    <row r="25" spans="1:10">
      <c r="B25" s="1150"/>
      <c r="C25" s="1150"/>
      <c r="D25" s="1150"/>
      <c r="F25" s="1150"/>
    </row>
    <row r="26" spans="1:10">
      <c r="A26" s="1150" t="s">
        <v>1067</v>
      </c>
      <c r="B26" s="1150"/>
      <c r="C26" s="1150"/>
      <c r="D26" s="1150">
        <f>SUM(B21:F21)</f>
        <v>9089.456741947135</v>
      </c>
      <c r="F26" s="1150"/>
    </row>
    <row r="27" spans="1:10">
      <c r="A27" s="1150" t="s">
        <v>1068</v>
      </c>
      <c r="B27" s="1150"/>
      <c r="C27" s="1150"/>
      <c r="D27" s="1163">
        <f>G21</f>
        <v>21611.100221421948</v>
      </c>
      <c r="F27" s="1150"/>
    </row>
    <row r="28" spans="1:10">
      <c r="A28" s="1169" t="s">
        <v>1090</v>
      </c>
      <c r="B28" s="1150"/>
      <c r="C28" s="1150"/>
      <c r="D28" s="1163">
        <f>-BS!K27</f>
        <v>-34264</v>
      </c>
      <c r="F28" s="1150"/>
    </row>
    <row r="29" spans="1:10">
      <c r="A29" s="1231" t="s">
        <v>1154</v>
      </c>
      <c r="D29" s="1149">
        <f>BS!K29</f>
        <v>15979</v>
      </c>
      <c r="F29" s="1150"/>
    </row>
    <row r="30" spans="1:10">
      <c r="B30" s="1150"/>
      <c r="C30" s="1150"/>
      <c r="D30" s="1163"/>
      <c r="F30" s="1150"/>
    </row>
    <row r="31" spans="1:10">
      <c r="B31" s="1150"/>
      <c r="C31" s="1150"/>
      <c r="D31" s="1163"/>
      <c r="F31" s="1150"/>
    </row>
    <row r="32" spans="1:10">
      <c r="A32" s="1150" t="s">
        <v>35</v>
      </c>
      <c r="B32" s="1150"/>
      <c r="C32" s="1150"/>
      <c r="D32" s="1150">
        <f>SUM(D26:D30)</f>
        <v>12415.556963369083</v>
      </c>
      <c r="F32" s="1150"/>
    </row>
    <row r="33" spans="1:10">
      <c r="B33" s="1150"/>
      <c r="C33" s="1150"/>
      <c r="D33" s="1150"/>
    </row>
    <row r="34" spans="1:10">
      <c r="A34" s="1150" t="s">
        <v>1069</v>
      </c>
      <c r="B34" s="1150"/>
      <c r="C34" s="1150"/>
      <c r="D34" s="1160">
        <v>297.3</v>
      </c>
    </row>
    <row r="35" spans="1:10">
      <c r="B35" s="1150"/>
      <c r="C35" s="1150"/>
      <c r="D35" s="1150"/>
    </row>
    <row r="36" spans="1:10" ht="18">
      <c r="A36" s="1228" t="s">
        <v>1153</v>
      </c>
      <c r="B36" s="1229"/>
      <c r="C36" s="1229"/>
      <c r="D36" s="1230">
        <f>D32/D34</f>
        <v>41.761039230975726</v>
      </c>
    </row>
    <row r="37" spans="1:10" ht="13.75" thickBot="1"/>
    <row r="38" spans="1:10">
      <c r="A38" s="1277" t="s">
        <v>1073</v>
      </c>
      <c r="B38" s="1278"/>
    </row>
    <row r="39" spans="1:10">
      <c r="A39" s="1156" t="s">
        <v>1083</v>
      </c>
      <c r="B39" s="1157">
        <v>34.26</v>
      </c>
      <c r="I39" s="1279" t="s">
        <v>1137</v>
      </c>
      <c r="J39" s="1279"/>
    </row>
    <row r="40" spans="1:10">
      <c r="A40" s="1156" t="s">
        <v>1082</v>
      </c>
      <c r="B40" s="1157">
        <f>297.3*61.31/1000</f>
        <v>18.227463</v>
      </c>
      <c r="J40" s="1200" t="s">
        <v>1070</v>
      </c>
    </row>
    <row r="41" spans="1:10">
      <c r="A41" s="1156" t="s">
        <v>1077</v>
      </c>
      <c r="B41" s="1148">
        <f>463/3975</f>
        <v>0.11647798742138364</v>
      </c>
      <c r="I41" s="1150"/>
      <c r="J41" s="1160">
        <f>D36</f>
        <v>41.761039230975726</v>
      </c>
    </row>
    <row r="42" spans="1:10">
      <c r="A42" s="1156" t="s">
        <v>1075</v>
      </c>
      <c r="B42" s="1148">
        <v>0.28000000000000003</v>
      </c>
      <c r="I42" s="1147">
        <v>0.06</v>
      </c>
      <c r="J42" s="1149">
        <f t="dataTable" ref="J42:J47" dt2D="0" dtr="0" r1="D23" ca="1"/>
        <v>73.225352835472719</v>
      </c>
    </row>
    <row r="43" spans="1:10">
      <c r="A43" s="1156" t="s">
        <v>1078</v>
      </c>
      <c r="B43" s="1148">
        <v>0.05</v>
      </c>
      <c r="I43" s="1147">
        <f>I42+0.01</f>
        <v>6.9999999999999993E-2</v>
      </c>
      <c r="J43" s="1149">
        <v>54.757892344945787</v>
      </c>
    </row>
    <row r="44" spans="1:10">
      <c r="A44" s="1156" t="s">
        <v>1080</v>
      </c>
      <c r="B44" s="1161">
        <v>3.5799999999999998E-2</v>
      </c>
      <c r="I44" s="1147">
        <f>I43+0.01</f>
        <v>7.9999999999999988E-2</v>
      </c>
      <c r="J44" s="1149">
        <v>40.942012574712329</v>
      </c>
    </row>
    <row r="45" spans="1:10">
      <c r="A45" s="1156" t="s">
        <v>1079</v>
      </c>
      <c r="B45" s="1158">
        <v>0.7</v>
      </c>
      <c r="I45" s="1147">
        <f t="shared" ref="I45" si="6">I44+0.01</f>
        <v>8.9999999999999983E-2</v>
      </c>
      <c r="J45" s="1149">
        <v>30.225333953138097</v>
      </c>
    </row>
    <row r="46" spans="1:10">
      <c r="A46" s="1156" t="s">
        <v>1076</v>
      </c>
      <c r="B46" s="1148">
        <f>B44+B45*B43</f>
        <v>7.0800000000000002E-2</v>
      </c>
      <c r="I46" s="1147">
        <f>I45+0.01</f>
        <v>9.9999999999999978E-2</v>
      </c>
      <c r="J46" s="1149">
        <v>21.676537563210641</v>
      </c>
    </row>
    <row r="47" spans="1:10" ht="13.75" thickBot="1">
      <c r="A47" s="1159" t="s">
        <v>1081</v>
      </c>
      <c r="B47" s="1223">
        <f>(1-B42)*B41*(B39/SUM($B$39:$B$40))+B46*(B40/SUM($B$39:$B$40))</f>
        <v>7.9327327970124123E-2</v>
      </c>
      <c r="I47" s="1147">
        <f t="shared" ref="I47" si="7">I46+0.01</f>
        <v>0.10999999999999997</v>
      </c>
      <c r="J47" s="1149">
        <v>14.703057681641434</v>
      </c>
    </row>
    <row r="48" spans="1:10" ht="13.75" thickTop="1">
      <c r="A48" s="1149"/>
    </row>
    <row r="50" spans="1:15" ht="15.5">
      <c r="A50" s="33"/>
      <c r="B50" s="120" t="s">
        <v>1151</v>
      </c>
      <c r="C50" s="33"/>
      <c r="D50" s="33"/>
      <c r="E50" s="33"/>
      <c r="F50" s="33"/>
      <c r="G50" s="33"/>
      <c r="H50" s="33"/>
      <c r="I50" s="33"/>
      <c r="J50" s="33"/>
    </row>
    <row r="51" spans="1:15">
      <c r="A51" s="33"/>
      <c r="B51" s="33"/>
      <c r="C51" s="121"/>
      <c r="D51" s="33"/>
      <c r="E51" s="33"/>
      <c r="F51" s="33"/>
      <c r="G51" s="33"/>
      <c r="H51" s="33"/>
      <c r="I51" s="33"/>
      <c r="J51" s="33"/>
    </row>
    <row r="52" spans="1:15">
      <c r="A52" s="33"/>
      <c r="B52" s="121"/>
      <c r="C52" s="129" t="s">
        <v>1066</v>
      </c>
      <c r="D52" s="130"/>
      <c r="E52" s="130"/>
      <c r="F52" s="130"/>
      <c r="G52" s="1224"/>
      <c r="H52" s="130"/>
      <c r="I52" s="130"/>
      <c r="J52" s="130"/>
    </row>
    <row r="53" spans="1: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pageSetUpPr fitToPage="1"/>
  </sheetPr>
  <dimension ref="A1:IU87"/>
  <sheetViews>
    <sheetView showGridLines="0" topLeftCell="A59" workbookViewId="0">
      <selection activeCell="M82" sqref="M8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16" width="10.6796875" customWidth="1"/>
    <col min="17" max="17" width="2.6796875" customWidth="1"/>
    <col min="18" max="18" width="10.6796875" customWidth="1"/>
    <col min="27" max="27" width="25.5" customWidth="1"/>
    <col min="28" max="28" width="1.6796875" customWidth="1"/>
    <col min="30" max="30" width="40" customWidth="1"/>
    <col min="31" max="31" width="1.6796875" customWidth="1"/>
    <col min="33" max="33" width="54.5" customWidth="1"/>
  </cols>
  <sheetData>
    <row r="1" spans="1:255" s="33" customFormat="1" ht="18.75" thickBot="1">
      <c r="A1" s="89"/>
      <c r="B1" s="53" t="str">
        <f>"Income Statement for "&amp;Name</f>
        <v>Income Statement for Chubb Corporation</v>
      </c>
      <c r="Q1" s="54"/>
      <c r="R1" s="54"/>
      <c r="T1" s="66"/>
      <c r="V1" s="67"/>
    </row>
    <row r="2" spans="1:255" s="33" customFormat="1">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c r="A3" s="89"/>
      <c r="J3" s="97"/>
      <c r="K3" s="642"/>
      <c r="L3" s="105"/>
      <c r="R3" s="57" t="str">
        <f>L5&amp;" - "&amp;P5</f>
        <v>2011 - 2015</v>
      </c>
      <c r="T3"/>
      <c r="U3"/>
      <c r="V3" s="68"/>
      <c r="W3" s="68"/>
      <c r="X3" s="68"/>
      <c r="Y3" s="68"/>
      <c r="Z3" s="68"/>
      <c r="AA3" s="68"/>
    </row>
    <row r="4" spans="1:255" s="33" customFormat="1">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c r="A6" s="89"/>
      <c r="G6"/>
      <c r="J6" s="570"/>
      <c r="K6" s="568"/>
      <c r="Q6" s="61"/>
      <c r="T6" s="66"/>
      <c r="Z6" s="541"/>
      <c r="AF6" s="541"/>
    </row>
    <row r="7" spans="1:255" s="33" customFormat="1">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c r="A52" s="89"/>
      <c r="T52" s="50"/>
      <c r="W52" s="33"/>
      <c r="X52" s="33"/>
      <c r="Y52" s="33"/>
      <c r="Z52" s="620"/>
      <c r="AA52" s="598"/>
      <c r="AB52" s="598"/>
      <c r="AC52" s="598"/>
      <c r="AD52" s="598"/>
      <c r="AE52" s="598"/>
      <c r="AF52" s="598"/>
      <c r="AG52" s="635"/>
    </row>
    <row r="53" spans="1:33">
      <c r="A53" s="89"/>
      <c r="T53" s="50"/>
      <c r="W53" s="33"/>
      <c r="X53" s="33"/>
      <c r="Y53" s="33"/>
      <c r="Z53" s="33"/>
      <c r="AA53" s="33"/>
    </row>
    <row r="54" spans="1:33">
      <c r="A54" s="89"/>
      <c r="T54" s="50"/>
      <c r="W54" s="33"/>
      <c r="X54" s="33"/>
      <c r="Y54" s="33"/>
      <c r="Z54" s="33"/>
      <c r="AA54" s="33"/>
    </row>
    <row r="55" spans="1:33">
      <c r="A55" s="89"/>
      <c r="T55" s="50"/>
      <c r="W55" s="33"/>
      <c r="X55" s="33"/>
      <c r="Y55" s="33"/>
      <c r="Z55" s="33"/>
      <c r="AA55" s="33"/>
    </row>
    <row r="56" spans="1:33">
      <c r="A56" s="89"/>
      <c r="E56" s="421" t="s">
        <v>186</v>
      </c>
      <c r="T56" s="50"/>
      <c r="W56" s="33"/>
      <c r="X56" s="33"/>
      <c r="Y56" s="33"/>
      <c r="Z56" s="33"/>
      <c r="AA56" s="33"/>
    </row>
    <row r="57" spans="1:33" s="33" customFormat="1" ht="15.5">
      <c r="A57" s="89" t="s">
        <v>118</v>
      </c>
      <c r="E57" s="120" t="str">
        <f>L5&amp;" Operating EPS Sensitivity Tables"</f>
        <v>2011 Operating EPS Sensitivity Tables</v>
      </c>
      <c r="H57"/>
      <c r="I57"/>
      <c r="J57"/>
      <c r="K57"/>
      <c r="L57"/>
      <c r="M57"/>
      <c r="N57"/>
      <c r="O57"/>
      <c r="P57"/>
      <c r="Q57"/>
      <c r="T57" s="66"/>
    </row>
    <row r="58" spans="1:33" s="33" customFormat="1">
      <c r="A58" s="89"/>
      <c r="F58" s="121"/>
      <c r="H58"/>
      <c r="I58"/>
      <c r="J58"/>
      <c r="K58"/>
      <c r="L58"/>
      <c r="M58"/>
      <c r="N58"/>
      <c r="O58"/>
      <c r="P58"/>
      <c r="Q58"/>
      <c r="T58" s="66"/>
    </row>
    <row r="59" spans="1:33" s="33" customFormat="1">
      <c r="A59" s="89"/>
      <c r="E59" s="126" t="s">
        <v>968</v>
      </c>
      <c r="F59" s="486">
        <f>L29</f>
        <v>5.4886232584589179</v>
      </c>
      <c r="H59" s="126" t="s">
        <v>967</v>
      </c>
      <c r="I59" s="486">
        <f>L29</f>
        <v>5.4886232584589179</v>
      </c>
      <c r="J59"/>
      <c r="K59"/>
      <c r="L59"/>
      <c r="M59"/>
      <c r="N59"/>
      <c r="O59"/>
      <c r="P59"/>
      <c r="Q59"/>
      <c r="T59" s="66"/>
    </row>
    <row r="60" spans="1:33" s="33" customFormat="1">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c r="A62" s="89"/>
      <c r="E62" s="125">
        <f t="shared" si="13"/>
        <v>0.59</v>
      </c>
      <c r="F62" s="367">
        <v>5.4886232584589179</v>
      </c>
      <c r="G62" s="124"/>
      <c r="H62" s="125">
        <f t="shared" si="14"/>
        <v>0.29000000000000004</v>
      </c>
      <c r="I62" s="367">
        <v>5.7641353426215511</v>
      </c>
      <c r="J62" s="124"/>
      <c r="K62" s="124"/>
      <c r="L62" s="124"/>
      <c r="M62" s="124"/>
      <c r="T62" s="66"/>
    </row>
    <row r="63" spans="1:33" s="33" customFormat="1">
      <c r="A63" s="89"/>
      <c r="E63" s="125">
        <f t="shared" si="13"/>
        <v>0.6</v>
      </c>
      <c r="F63" s="367">
        <v>5.2131111742962766</v>
      </c>
      <c r="G63" s="124"/>
      <c r="H63" s="125">
        <f t="shared" si="14"/>
        <v>0.30000000000000004</v>
      </c>
      <c r="I63" s="367">
        <v>5.4886232584589134</v>
      </c>
      <c r="J63" s="124"/>
      <c r="K63" s="124"/>
      <c r="L63" s="124"/>
      <c r="M63" s="124"/>
      <c r="T63" s="66"/>
    </row>
    <row r="64" spans="1:33" s="33" customFormat="1">
      <c r="A64" s="89"/>
      <c r="E64" s="125">
        <f t="shared" si="13"/>
        <v>0.61</v>
      </c>
      <c r="F64" s="367">
        <v>4.937599090133638</v>
      </c>
      <c r="G64" s="124"/>
      <c r="H64" s="125">
        <f t="shared" si="14"/>
        <v>0.31000000000000005</v>
      </c>
      <c r="I64" s="367">
        <v>5.2131111742962766</v>
      </c>
      <c r="J64" s="124"/>
      <c r="K64" s="124"/>
      <c r="L64" s="124"/>
      <c r="M64" s="124"/>
      <c r="T64" s="66"/>
    </row>
    <row r="65" spans="1:20" s="33" customFormat="1">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c r="A66" s="89"/>
      <c r="E66" s="125">
        <f t="shared" si="13"/>
        <v>0.63</v>
      </c>
      <c r="F66" s="368">
        <v>4.3865749218083581</v>
      </c>
      <c r="G66" s="124"/>
      <c r="H66" s="125">
        <f t="shared" si="14"/>
        <v>0.33000000000000007</v>
      </c>
      <c r="I66" s="368">
        <v>4.6620870059710002</v>
      </c>
      <c r="J66" s="124"/>
      <c r="K66" s="124"/>
      <c r="L66" s="124"/>
      <c r="M66" s="124"/>
      <c r="T66" s="66"/>
    </row>
    <row r="67" spans="1:20" s="33" customFormat="1">
      <c r="A67" s="89"/>
      <c r="E67" s="127"/>
      <c r="F67" s="34"/>
      <c r="T67" s="66"/>
    </row>
    <row r="68" spans="1:20" s="33" customFormat="1">
      <c r="A68" s="89"/>
      <c r="E68" s="123">
        <v>0.01</v>
      </c>
      <c r="F68" s="72" t="s">
        <v>208</v>
      </c>
      <c r="H68" s="123">
        <v>0.01</v>
      </c>
      <c r="I68" s="72" t="s">
        <v>208</v>
      </c>
      <c r="J68"/>
      <c r="T68" s="66"/>
    </row>
    <row r="69" spans="1:20" s="33" customFormat="1">
      <c r="A69" s="89"/>
      <c r="T69" s="66"/>
    </row>
    <row r="70" spans="1:20" s="33" customFormat="1">
      <c r="A70" s="89"/>
      <c r="E70" s="420" t="s">
        <v>187</v>
      </c>
      <c r="T70" s="66"/>
    </row>
    <row r="71" spans="1:20" s="33" customFormat="1" ht="15.5">
      <c r="A71" s="89" t="s">
        <v>118</v>
      </c>
      <c r="E71" s="120" t="str">
        <f>R3&amp; " EPS CAGR Sensitivity Table"</f>
        <v>2011 - 2015 EPS CAGR Sensitivity Table</v>
      </c>
      <c r="T71" s="66"/>
    </row>
    <row r="72" spans="1:20" s="33" customFormat="1">
      <c r="A72" s="89"/>
      <c r="F72" s="121"/>
      <c r="T72" s="66"/>
    </row>
    <row r="73" spans="1:20" s="33" customFormat="1">
      <c r="A73" s="89"/>
      <c r="E73" s="121"/>
      <c r="F73" s="129" t="str">
        <f>L5&amp;" Sales Growth Rate"</f>
        <v>2011 Sales Growth Rate</v>
      </c>
      <c r="G73" s="130"/>
      <c r="H73" s="130"/>
      <c r="I73" s="130"/>
      <c r="J73" s="130"/>
      <c r="K73" s="130"/>
      <c r="L73" s="130"/>
      <c r="M73" s="130"/>
      <c r="O73" s="72" t="s">
        <v>208</v>
      </c>
      <c r="T73" s="66"/>
    </row>
    <row r="74" spans="1:20" s="33" customFormat="1">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c r="A84" s="89"/>
      <c r="E84" s="127"/>
      <c r="T84" s="66"/>
    </row>
    <row r="85" spans="1:20" s="33" customFormat="1">
      <c r="A85" s="89"/>
      <c r="E85" s="122">
        <f>E68</f>
        <v>0.01</v>
      </c>
      <c r="F85" s="72" t="s">
        <v>208</v>
      </c>
      <c r="T85" s="66"/>
    </row>
    <row r="86" spans="1:20" s="33" customFormat="1">
      <c r="A86" s="89"/>
      <c r="T86" s="66"/>
    </row>
    <row r="87" spans="1:20" s="33" customFormat="1">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38"/>
  <sheetViews>
    <sheetView zoomScale="75" zoomScaleNormal="75" workbookViewId="0">
      <selection activeCell="J13" sqref="J13"/>
    </sheetView>
  </sheetViews>
  <sheetFormatPr defaultColWidth="9.1796875" defaultRowHeight="13"/>
  <cols>
    <col min="1" max="1" width="4" style="903" customWidth="1"/>
    <col min="2" max="2" width="20.1796875" style="903" customWidth="1"/>
    <col min="3" max="11" width="11.81640625" style="903" customWidth="1"/>
    <col min="12" max="12" width="10.5" style="903" customWidth="1"/>
    <col min="13" max="13" width="17.5" style="903" bestFit="1" customWidth="1"/>
    <col min="14" max="16384" width="9.1796875" style="903"/>
  </cols>
  <sheetData>
    <row r="2" spans="2:15" ht="13.75" thickBot="1"/>
    <row r="3" spans="2:15" ht="30">
      <c r="B3" s="1265" t="s">
        <v>796</v>
      </c>
      <c r="C3" s="1266"/>
      <c r="D3" s="1266"/>
      <c r="E3" s="1266"/>
      <c r="F3" s="1266"/>
      <c r="G3" s="1266"/>
      <c r="H3" s="1266"/>
      <c r="I3" s="1266"/>
      <c r="J3" s="1266"/>
      <c r="K3" s="1266"/>
      <c r="L3" s="1266"/>
      <c r="M3" s="1267"/>
    </row>
    <row r="4" spans="2:15" s="914" customFormat="1" ht="22.75">
      <c r="B4" s="1280" t="s">
        <v>628</v>
      </c>
      <c r="C4" s="1281"/>
      <c r="D4" s="1281"/>
      <c r="E4" s="1281"/>
      <c r="F4" s="1281"/>
      <c r="G4" s="1281"/>
      <c r="H4" s="1281"/>
      <c r="I4" s="1281"/>
      <c r="J4" s="1281"/>
      <c r="K4" s="1281"/>
      <c r="L4" s="1281"/>
      <c r="M4" s="1282"/>
    </row>
    <row r="5" spans="2:15" s="914" customFormat="1" ht="15.75">
      <c r="B5" s="1283" t="s">
        <v>794</v>
      </c>
      <c r="C5" s="1284"/>
      <c r="D5" s="1284"/>
      <c r="E5" s="1284"/>
      <c r="F5" s="1284"/>
      <c r="G5" s="1284"/>
      <c r="H5" s="1284"/>
      <c r="I5" s="1284"/>
      <c r="J5" s="1284"/>
      <c r="K5" s="1284"/>
      <c r="L5" s="1284"/>
      <c r="M5" s="1285"/>
      <c r="O5" s="1024"/>
    </row>
    <row r="6" spans="2:15" ht="13.75" thickBot="1">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6.5" thickBot="1">
      <c r="B7" s="907"/>
      <c r="C7" s="929">
        <v>2001</v>
      </c>
      <c r="D7" s="928">
        <v>2002</v>
      </c>
      <c r="E7" s="928">
        <v>2003</v>
      </c>
      <c r="F7" s="928">
        <v>2004</v>
      </c>
      <c r="G7" s="928">
        <v>2005</v>
      </c>
      <c r="H7" s="928">
        <v>2006</v>
      </c>
      <c r="I7" s="928">
        <v>2007</v>
      </c>
      <c r="J7" s="928">
        <v>2008</v>
      </c>
      <c r="K7" s="928">
        <v>2009</v>
      </c>
      <c r="L7" s="927">
        <v>2010</v>
      </c>
      <c r="M7" s="905"/>
      <c r="O7" s="1024"/>
    </row>
    <row r="8" spans="2:15" ht="19.5" customHeight="1">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c r="B15" s="940" t="s">
        <v>837</v>
      </c>
      <c r="C15" s="978"/>
      <c r="D15" s="978"/>
      <c r="E15" s="1032"/>
      <c r="F15" s="1032"/>
      <c r="G15" s="1032"/>
      <c r="H15" s="1031"/>
      <c r="I15" s="1031"/>
      <c r="J15" s="1031"/>
      <c r="K15" s="1031"/>
      <c r="L15" s="1031"/>
      <c r="M15" s="940" t="s">
        <v>836</v>
      </c>
      <c r="O15" s="926" t="s">
        <v>720</v>
      </c>
    </row>
    <row r="16" spans="2:15" ht="19.5" customHeight="1">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c r="B20" s="1025"/>
      <c r="C20" s="1026"/>
      <c r="D20" s="1026"/>
      <c r="E20" s="1026"/>
      <c r="F20" s="1026"/>
      <c r="G20" s="1026"/>
      <c r="H20" s="1026"/>
      <c r="I20" s="1026"/>
      <c r="J20" s="1026"/>
      <c r="K20" s="1026"/>
      <c r="L20" s="1026"/>
      <c r="M20" s="1025"/>
      <c r="O20" s="921" t="s">
        <v>701</v>
      </c>
    </row>
    <row r="21" spans="2:22" ht="19.5" customHeight="1" thickTop="1">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c r="B24" s="1019"/>
      <c r="C24" s="1018"/>
      <c r="D24" s="1018"/>
      <c r="E24" s="1018"/>
      <c r="F24" s="1018"/>
      <c r="G24" s="1018"/>
      <c r="H24" s="1018"/>
      <c r="I24" s="1018"/>
      <c r="J24" s="1018"/>
      <c r="K24" s="1018"/>
      <c r="L24" s="1018"/>
      <c r="M24" s="1017"/>
    </row>
    <row r="25" spans="2:22" ht="15.75">
      <c r="B25" s="1286" t="s">
        <v>831</v>
      </c>
      <c r="C25" s="1287"/>
      <c r="D25" s="1287"/>
      <c r="E25" s="1287"/>
      <c r="F25" s="1287"/>
      <c r="G25" s="1287"/>
      <c r="H25" s="1287"/>
      <c r="I25" s="1287"/>
      <c r="J25" s="1287"/>
      <c r="K25" s="1287"/>
      <c r="L25" s="1287"/>
      <c r="M25" s="1288"/>
    </row>
    <row r="26" spans="2:22" ht="15.75">
      <c r="B26" s="1016" t="s">
        <v>830</v>
      </c>
      <c r="C26" s="1015"/>
      <c r="D26" s="1015"/>
      <c r="E26" s="1015"/>
      <c r="F26" s="1015"/>
      <c r="G26" s="1015"/>
      <c r="H26" s="1015"/>
      <c r="I26" s="1015"/>
      <c r="J26" s="71"/>
      <c r="K26" s="71"/>
      <c r="L26" s="533"/>
      <c r="M26" s="1014"/>
    </row>
    <row r="27" spans="2:22" ht="15.75">
      <c r="B27" s="1016" t="s">
        <v>829</v>
      </c>
      <c r="C27" s="1015"/>
      <c r="D27" s="1015"/>
      <c r="E27" s="1015"/>
      <c r="F27" s="1015"/>
      <c r="G27" s="1015"/>
      <c r="H27" s="1015"/>
      <c r="I27" s="1015"/>
      <c r="J27" s="1015"/>
      <c r="K27" s="1015"/>
      <c r="L27" s="1015"/>
      <c r="M27" s="1014"/>
    </row>
    <row r="28" spans="2:22" ht="16.5" thickBot="1">
      <c r="B28" s="1013" t="s">
        <v>828</v>
      </c>
      <c r="C28" s="1012"/>
      <c r="D28" s="1012"/>
      <c r="E28" s="1012"/>
      <c r="F28" s="1012"/>
      <c r="G28" s="1012"/>
      <c r="H28" s="1012"/>
      <c r="I28" s="1012"/>
      <c r="J28" s="1012"/>
      <c r="K28" s="1012"/>
      <c r="L28" s="1012"/>
      <c r="M28" s="1011"/>
    </row>
    <row r="32" spans="2:22">
      <c r="C32" s="1010"/>
    </row>
    <row r="33" spans="3:12">
      <c r="L33" s="1009"/>
    </row>
    <row r="38" spans="3:12">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defaultColWidth="9.1796875" defaultRowHeight="14.75"/>
  <cols>
    <col min="1" max="1" width="27.1796875" style="679" customWidth="1"/>
    <col min="2" max="2" width="21" style="653" hidden="1" customWidth="1"/>
    <col min="3" max="4" width="9.5" style="653" bestFit="1" customWidth="1"/>
    <col min="5" max="9" width="8.6796875" style="653" bestFit="1" customWidth="1"/>
    <col min="10" max="10" width="8.5" style="653" bestFit="1" customWidth="1"/>
    <col min="11" max="11" width="12" style="653" bestFit="1" customWidth="1"/>
    <col min="12" max="12" width="17.31640625" style="678" customWidth="1"/>
    <col min="13" max="16384" width="9.1796875" style="653"/>
  </cols>
  <sheetData>
    <row r="1" spans="1:13">
      <c r="A1" s="679" t="s">
        <v>518</v>
      </c>
      <c r="B1" s="653" t="s">
        <v>517</v>
      </c>
      <c r="C1" s="653" t="e">
        <v>#NAME?</v>
      </c>
    </row>
    <row r="2" spans="1:13">
      <c r="A2" s="679" t="s">
        <v>516</v>
      </c>
      <c r="B2" s="653" t="s">
        <v>515</v>
      </c>
    </row>
    <row r="3" spans="1:13">
      <c r="A3" s="679" t="s">
        <v>514</v>
      </c>
      <c r="B3" s="653" t="s">
        <v>513</v>
      </c>
    </row>
    <row r="4" spans="1:13">
      <c r="A4" s="679" t="s">
        <v>512</v>
      </c>
      <c r="B4" s="677">
        <v>36526</v>
      </c>
    </row>
    <row r="5" spans="1:13">
      <c r="A5" s="679" t="s">
        <v>511</v>
      </c>
      <c r="B5" s="677">
        <v>40568</v>
      </c>
    </row>
    <row r="6" spans="1:13">
      <c r="A6" s="679" t="s">
        <v>510</v>
      </c>
      <c r="B6" s="653" t="s">
        <v>509</v>
      </c>
    </row>
    <row r="7" spans="1:13">
      <c r="A7" s="679" t="s">
        <v>508</v>
      </c>
      <c r="B7" s="653" t="s">
        <v>507</v>
      </c>
    </row>
    <row r="8" spans="1:13">
      <c r="A8" s="679" t="s">
        <v>506</v>
      </c>
      <c r="B8" s="653" t="s">
        <v>505</v>
      </c>
    </row>
    <row r="9" spans="1:13">
      <c r="A9" s="679" t="s">
        <v>504</v>
      </c>
      <c r="B9" s="653" t="s">
        <v>503</v>
      </c>
    </row>
    <row r="10" spans="1:13">
      <c r="A10" s="679" t="s">
        <v>502</v>
      </c>
      <c r="B10" s="653" t="s">
        <v>501</v>
      </c>
    </row>
    <row r="12" spans="1:13">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c r="A14" s="700" t="s">
        <v>628</v>
      </c>
    </row>
    <row r="15" spans="1:13">
      <c r="A15" s="679" t="s">
        <v>627</v>
      </c>
    </row>
    <row r="16" spans="1:13">
      <c r="A16" s="679" t="s">
        <v>626</v>
      </c>
      <c r="B16" s="653">
        <v>96.9</v>
      </c>
      <c r="C16" s="653">
        <v>114</v>
      </c>
      <c r="D16" s="653">
        <v>23.8</v>
      </c>
    </row>
    <row r="17" spans="1:1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c r="L19" s="680"/>
    </row>
    <row r="20" spans="1:12">
      <c r="A20" s="679" t="s">
        <v>625</v>
      </c>
      <c r="E20" s="653">
        <v>8.8000000000000007</v>
      </c>
      <c r="F20" s="653">
        <v>67.3</v>
      </c>
      <c r="G20" s="653">
        <v>115.1</v>
      </c>
      <c r="H20" s="653">
        <v>220</v>
      </c>
      <c r="I20" s="653">
        <v>49</v>
      </c>
      <c r="J20" s="653">
        <v>32</v>
      </c>
      <c r="K20" s="653">
        <v>13</v>
      </c>
      <c r="L20" s="696">
        <f>'2010 Q IS'!AQ22</f>
        <v>16</v>
      </c>
    </row>
    <row r="21" spans="1:12">
      <c r="A21" s="679" t="s">
        <v>624</v>
      </c>
      <c r="B21" s="653">
        <v>51.5</v>
      </c>
      <c r="L21" s="680"/>
    </row>
    <row r="22" spans="1:12">
      <c r="A22" s="679" t="s">
        <v>623</v>
      </c>
      <c r="C22" s="653">
        <v>0.8</v>
      </c>
      <c r="D22" s="653">
        <v>33.9</v>
      </c>
      <c r="E22" s="653">
        <v>84.4</v>
      </c>
      <c r="G22" s="653">
        <v>383.5</v>
      </c>
      <c r="H22" s="653">
        <v>245</v>
      </c>
      <c r="I22" s="653">
        <v>374</v>
      </c>
      <c r="L22" s="680"/>
    </row>
    <row r="23" spans="1:12">
      <c r="A23" s="679" t="s">
        <v>622</v>
      </c>
      <c r="F23" s="653">
        <v>218.2</v>
      </c>
      <c r="L23" s="680"/>
    </row>
    <row r="24" spans="1:12">
      <c r="A24" s="679" t="s">
        <v>585</v>
      </c>
      <c r="J24" s="653">
        <v>-371</v>
      </c>
      <c r="L24" s="680">
        <f>'2010 Q IS'!AQ23</f>
        <v>372</v>
      </c>
    </row>
    <row r="25" spans="1:12">
      <c r="A25" s="679" t="s">
        <v>621</v>
      </c>
      <c r="K25" s="653">
        <v>-132</v>
      </c>
      <c r="L25" s="680"/>
    </row>
    <row r="26" spans="1:12">
      <c r="A26" s="679" t="s">
        <v>620</v>
      </c>
      <c r="C26" s="653" t="e">
        <f ca="1">_xll.BDH($B$1,B26,$C$12,$C$12,"FX="&amp;$B$2,"Per=cy","dtfmt=p","FILING_STATUS=MR")</f>
        <v>#NAME?</v>
      </c>
      <c r="K26" s="653">
        <v>135</v>
      </c>
      <c r="L26" s="680"/>
    </row>
    <row r="27" spans="1:12">
      <c r="A27" s="679" t="s">
        <v>619</v>
      </c>
      <c r="K27" s="653">
        <v>20</v>
      </c>
      <c r="L27" s="703"/>
    </row>
    <row r="28" spans="1:1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c r="A29" s="690"/>
      <c r="B29" s="659"/>
      <c r="C29" s="659"/>
      <c r="D29" s="659"/>
      <c r="E29" s="659"/>
      <c r="F29" s="659"/>
      <c r="G29" s="659"/>
      <c r="H29" s="659"/>
      <c r="I29" s="659"/>
      <c r="J29" s="659"/>
      <c r="K29" s="659"/>
      <c r="L29" s="701"/>
    </row>
    <row r="30" spans="1:12">
      <c r="A30" s="679" t="s">
        <v>617</v>
      </c>
      <c r="L30" s="680"/>
    </row>
    <row r="31" spans="1:1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c r="A34" s="679" t="s">
        <v>613</v>
      </c>
      <c r="B34" s="653">
        <v>13.7</v>
      </c>
      <c r="C34" s="653">
        <v>14.1</v>
      </c>
      <c r="D34" s="653">
        <v>24.7</v>
      </c>
      <c r="E34" s="653">
        <v>29</v>
      </c>
      <c r="F34" s="653">
        <v>24.7</v>
      </c>
      <c r="G34" s="653">
        <v>29.2</v>
      </c>
      <c r="H34" s="653">
        <v>34</v>
      </c>
      <c r="I34" s="653">
        <v>35</v>
      </c>
      <c r="J34" s="653">
        <v>32</v>
      </c>
      <c r="K34" s="653">
        <v>39</v>
      </c>
      <c r="L34" s="696">
        <f>'2010 Q IS'!AQ35</f>
        <v>39</v>
      </c>
    </row>
    <row r="35" spans="1:13">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c r="A38" s="690"/>
      <c r="B38" s="659"/>
      <c r="C38" s="659"/>
      <c r="D38" s="659"/>
      <c r="E38" s="659"/>
      <c r="F38" s="659"/>
      <c r="G38" s="659"/>
      <c r="H38" s="659"/>
      <c r="I38" s="659"/>
      <c r="J38" s="659"/>
      <c r="K38" s="659"/>
      <c r="L38" s="697"/>
    </row>
    <row r="39" spans="1:13">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c r="A40" s="679" t="s">
        <v>608</v>
      </c>
      <c r="L40" s="680"/>
    </row>
    <row r="41" spans="1:13">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c r="A42" s="679" t="s">
        <v>606</v>
      </c>
      <c r="L42" s="680"/>
    </row>
    <row r="43" spans="1:13">
      <c r="A43" s="679" t="s">
        <v>605</v>
      </c>
      <c r="F43" s="653">
        <v>1.56</v>
      </c>
      <c r="L43" s="680"/>
    </row>
    <row r="44" spans="1:13">
      <c r="A44" s="679" t="s">
        <v>604</v>
      </c>
      <c r="F44" s="653">
        <v>298.2</v>
      </c>
    </row>
    <row r="45" spans="1:13">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c r="A46" s="679" t="s">
        <v>602</v>
      </c>
      <c r="B46" s="653">
        <v>4.01</v>
      </c>
      <c r="C46" s="653">
        <v>0.63</v>
      </c>
      <c r="D46" s="653">
        <v>1.29</v>
      </c>
      <c r="E46" s="653">
        <v>4.46</v>
      </c>
      <c r="F46" s="653">
        <v>8.01</v>
      </c>
      <c r="G46" s="653">
        <v>8.94</v>
      </c>
      <c r="H46" s="653">
        <v>5.98</v>
      </c>
      <c r="I46" s="653">
        <v>7.01</v>
      </c>
      <c r="J46" s="653">
        <v>4.92</v>
      </c>
      <c r="K46" s="653">
        <v>6.18</v>
      </c>
      <c r="L46" s="693">
        <v>6.76</v>
      </c>
    </row>
    <row r="47" spans="1:13">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c r="A48" s="690"/>
      <c r="B48" s="659"/>
      <c r="C48" s="659"/>
      <c r="D48" s="659"/>
      <c r="E48" s="659"/>
      <c r="F48" s="659"/>
      <c r="G48" s="659"/>
      <c r="H48" s="659"/>
      <c r="I48" s="659"/>
      <c r="J48" s="659"/>
      <c r="K48" s="659"/>
      <c r="L48" s="689"/>
    </row>
    <row r="49" spans="1:12">
      <c r="A49" s="679" t="s">
        <v>600</v>
      </c>
    </row>
    <row r="50" spans="1:12">
      <c r="A50" s="679" t="s">
        <v>599</v>
      </c>
      <c r="G50" s="653">
        <v>-313.8</v>
      </c>
      <c r="H50" s="653">
        <v>81</v>
      </c>
      <c r="L50" s="680"/>
    </row>
    <row r="51" spans="1:12">
      <c r="A51" s="679" t="s">
        <v>598</v>
      </c>
      <c r="G51" s="653">
        <v>-22.3</v>
      </c>
      <c r="H51" s="653">
        <v>34</v>
      </c>
      <c r="L51" s="680"/>
    </row>
    <row r="52" spans="1:12">
      <c r="A52" s="679" t="s">
        <v>564</v>
      </c>
      <c r="G52" s="653">
        <v>1489.8</v>
      </c>
      <c r="H52" s="653">
        <v>2643</v>
      </c>
      <c r="L52" s="680"/>
    </row>
    <row r="53" spans="1:12">
      <c r="A53" s="679" t="s">
        <v>426</v>
      </c>
    </row>
    <row r="54" spans="1:12">
      <c r="A54" s="679" t="s">
        <v>597</v>
      </c>
      <c r="K54" s="653">
        <v>0</v>
      </c>
    </row>
    <row r="55" spans="1:12">
      <c r="A55" s="679" t="s">
        <v>596</v>
      </c>
      <c r="K55" s="653">
        <v>0</v>
      </c>
    </row>
    <row r="56" spans="1:12">
      <c r="A56" s="679" t="s">
        <v>595</v>
      </c>
      <c r="K56" s="653">
        <v>0</v>
      </c>
    </row>
    <row r="57" spans="1:12">
      <c r="A57" s="679" t="s">
        <v>594</v>
      </c>
      <c r="B57" s="653">
        <v>669.6</v>
      </c>
      <c r="C57" s="653">
        <v>65.7</v>
      </c>
      <c r="D57" s="653">
        <v>168.4</v>
      </c>
      <c r="E57" s="653">
        <v>808.8</v>
      </c>
      <c r="F57" s="653">
        <v>1548.4</v>
      </c>
    </row>
    <row r="58" spans="1:12">
      <c r="A58" s="679" t="s">
        <v>593</v>
      </c>
      <c r="B58" s="653">
        <v>3.76</v>
      </c>
      <c r="C58" s="653">
        <v>0.37</v>
      </c>
      <c r="D58" s="653">
        <v>0.97</v>
      </c>
      <c r="E58" s="653">
        <v>4.46</v>
      </c>
      <c r="F58" s="653">
        <v>8.01</v>
      </c>
    </row>
    <row r="59" spans="1:12">
      <c r="A59" s="679" t="s">
        <v>592</v>
      </c>
      <c r="B59" s="653">
        <v>594.1</v>
      </c>
    </row>
    <row r="60" spans="1:12">
      <c r="A60" s="679" t="s">
        <v>591</v>
      </c>
      <c r="B60" s="653">
        <v>396.4</v>
      </c>
      <c r="C60" s="653">
        <v>431.1</v>
      </c>
      <c r="D60" s="653">
        <v>568.79999999999995</v>
      </c>
      <c r="E60" s="653">
        <v>675.2</v>
      </c>
    </row>
    <row r="61" spans="1:12">
      <c r="A61" s="679" t="s">
        <v>590</v>
      </c>
      <c r="J61" s="653">
        <v>0</v>
      </c>
    </row>
    <row r="62" spans="1:12">
      <c r="A62" s="679" t="s">
        <v>589</v>
      </c>
      <c r="J62" s="653">
        <v>0</v>
      </c>
    </row>
    <row r="63" spans="1:12">
      <c r="A63" s="679" t="s">
        <v>588</v>
      </c>
      <c r="J63" s="653">
        <v>0</v>
      </c>
    </row>
    <row r="64" spans="1:12">
      <c r="A64" s="679" t="s">
        <v>587</v>
      </c>
      <c r="J64" s="653">
        <v>0</v>
      </c>
    </row>
    <row r="65" spans="1:12">
      <c r="A65" s="679" t="s">
        <v>586</v>
      </c>
      <c r="B65" s="653">
        <v>-23.6</v>
      </c>
      <c r="C65" s="653">
        <v>-903.5</v>
      </c>
      <c r="D65" s="653">
        <v>-625.9</v>
      </c>
      <c r="E65" s="653">
        <v>104.5</v>
      </c>
      <c r="I65" s="653">
        <v>2116</v>
      </c>
      <c r="K65" s="653">
        <v>1631</v>
      </c>
    </row>
    <row r="66" spans="1:12">
      <c r="A66" s="679" t="s">
        <v>585</v>
      </c>
      <c r="B66" s="653">
        <v>51.5</v>
      </c>
      <c r="C66" s="653">
        <v>0.8</v>
      </c>
      <c r="D66" s="653">
        <v>33.9</v>
      </c>
      <c r="E66" s="653">
        <v>84.4</v>
      </c>
      <c r="G66" s="653">
        <v>383.5</v>
      </c>
      <c r="H66" s="653">
        <v>245</v>
      </c>
      <c r="I66" s="653">
        <v>374</v>
      </c>
      <c r="J66" s="653">
        <v>-371</v>
      </c>
    </row>
    <row r="67" spans="1:12">
      <c r="A67" s="679" t="s">
        <v>584</v>
      </c>
      <c r="B67" s="653">
        <v>1.32</v>
      </c>
      <c r="C67" s="653">
        <v>1.36</v>
      </c>
      <c r="D67" s="653">
        <v>1.4</v>
      </c>
      <c r="E67" s="653">
        <v>1.44</v>
      </c>
      <c r="F67" s="653">
        <v>1.56</v>
      </c>
      <c r="G67" s="653">
        <v>1.72</v>
      </c>
      <c r="H67" s="653">
        <v>1</v>
      </c>
      <c r="I67" s="653">
        <v>1.1599999999999999</v>
      </c>
      <c r="J67" s="653">
        <v>1.32</v>
      </c>
      <c r="K67" s="653">
        <v>1.4</v>
      </c>
      <c r="L67" s="678">
        <v>1.48</v>
      </c>
    </row>
    <row r="68" spans="1:12">
      <c r="A68" s="679" t="s">
        <v>583</v>
      </c>
      <c r="B68" s="653">
        <v>126.3</v>
      </c>
      <c r="C68" s="653">
        <v>137</v>
      </c>
      <c r="D68" s="653">
        <v>155</v>
      </c>
    </row>
    <row r="69" spans="1:12">
      <c r="A69" s="679" t="s">
        <v>582</v>
      </c>
      <c r="B69" s="653">
        <v>187.3</v>
      </c>
      <c r="C69" s="653">
        <v>305.10000000000002</v>
      </c>
      <c r="D69" s="653">
        <v>962</v>
      </c>
      <c r="E69" s="653">
        <v>885.4</v>
      </c>
      <c r="I69" s="653">
        <v>74</v>
      </c>
      <c r="J69" s="653">
        <v>46</v>
      </c>
      <c r="K69" s="653">
        <v>254</v>
      </c>
    </row>
    <row r="70" spans="1:1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c r="A71" s="687" t="s">
        <v>580</v>
      </c>
      <c r="B71" s="686">
        <v>32.9</v>
      </c>
      <c r="C71" s="686">
        <v>32.6</v>
      </c>
      <c r="D71" s="686">
        <v>31.3</v>
      </c>
      <c r="E71" s="686">
        <v>30.4</v>
      </c>
      <c r="F71" s="686">
        <v>29.2</v>
      </c>
      <c r="G71" s="686">
        <v>28</v>
      </c>
      <c r="H71" s="686">
        <v>29</v>
      </c>
      <c r="I71" s="686">
        <v>30.1</v>
      </c>
      <c r="J71" s="686">
        <v>30.2</v>
      </c>
      <c r="K71" s="686">
        <v>30.6</v>
      </c>
      <c r="L71" s="688">
        <v>31.2</v>
      </c>
    </row>
    <row r="72" spans="1:12">
      <c r="A72" s="687"/>
      <c r="B72" s="686"/>
      <c r="C72" s="686"/>
      <c r="D72" s="686"/>
      <c r="E72" s="686"/>
      <c r="F72" s="686"/>
      <c r="G72" s="686"/>
      <c r="H72" s="686"/>
      <c r="I72" s="686"/>
      <c r="J72" s="686"/>
      <c r="K72" s="686"/>
    </row>
    <row r="73" spans="1:12">
      <c r="A73" s="687" t="s">
        <v>579</v>
      </c>
      <c r="B73" s="686">
        <v>100.4</v>
      </c>
      <c r="C73" s="686">
        <v>113.4</v>
      </c>
      <c r="D73" s="686">
        <v>106.7</v>
      </c>
      <c r="E73" s="686">
        <v>98</v>
      </c>
      <c r="F73" s="686">
        <v>92.3</v>
      </c>
      <c r="G73" s="686">
        <v>92.3</v>
      </c>
      <c r="H73" s="686">
        <v>84.2</v>
      </c>
      <c r="I73" s="686">
        <v>82.9</v>
      </c>
      <c r="J73" s="686">
        <v>88.7</v>
      </c>
      <c r="K73" s="686">
        <v>86</v>
      </c>
    </row>
    <row r="74" spans="1:12">
      <c r="A74" s="679" t="s">
        <v>578</v>
      </c>
      <c r="B74" s="653">
        <v>72</v>
      </c>
      <c r="C74" s="653">
        <v>114</v>
      </c>
      <c r="E74" s="653">
        <v>294</v>
      </c>
      <c r="F74" s="653">
        <v>350</v>
      </c>
      <c r="G74" s="653">
        <v>630</v>
      </c>
      <c r="H74" s="653">
        <v>173</v>
      </c>
      <c r="I74" s="653">
        <v>363</v>
      </c>
      <c r="J74" s="653">
        <v>607</v>
      </c>
      <c r="K74" s="653">
        <v>91</v>
      </c>
    </row>
    <row r="75" spans="1:12">
      <c r="A75" s="679" t="s">
        <v>577</v>
      </c>
      <c r="B75" s="653">
        <v>332.7</v>
      </c>
    </row>
    <row r="76" spans="1:12">
      <c r="A76" s="679" t="s">
        <v>576</v>
      </c>
      <c r="C76" s="653">
        <v>32.5</v>
      </c>
    </row>
    <row r="77" spans="1:12">
      <c r="A77" s="679" t="s">
        <v>575</v>
      </c>
      <c r="D77" s="653">
        <v>332.9</v>
      </c>
    </row>
    <row r="78" spans="1:12">
      <c r="A78" s="679" t="s">
        <v>574</v>
      </c>
      <c r="E78" s="653">
        <v>88.1</v>
      </c>
    </row>
    <row r="79" spans="1:12">
      <c r="A79" s="679" t="s">
        <v>573</v>
      </c>
      <c r="F79" s="653">
        <v>-49.1</v>
      </c>
    </row>
    <row r="80" spans="1:12">
      <c r="A80" s="679" t="s">
        <v>572</v>
      </c>
      <c r="G80" s="653">
        <v>-313.8</v>
      </c>
    </row>
    <row r="81" spans="1:12">
      <c r="A81" s="679" t="s">
        <v>571</v>
      </c>
      <c r="H81" s="653">
        <v>106</v>
      </c>
    </row>
    <row r="82" spans="1:12">
      <c r="A82" s="679" t="s">
        <v>570</v>
      </c>
      <c r="I82" s="653">
        <v>134</v>
      </c>
    </row>
    <row r="83" spans="1:12">
      <c r="A83" s="679" t="s">
        <v>569</v>
      </c>
      <c r="J83" s="653">
        <v>-669</v>
      </c>
    </row>
    <row r="84" spans="1:12">
      <c r="A84" s="679" t="s">
        <v>568</v>
      </c>
      <c r="K84" s="653">
        <v>-6</v>
      </c>
    </row>
    <row r="85" spans="1:12">
      <c r="A85" s="679" t="s">
        <v>567</v>
      </c>
      <c r="K85" s="653">
        <v>1223</v>
      </c>
    </row>
    <row r="86" spans="1:12">
      <c r="A86" s="679" t="s">
        <v>566</v>
      </c>
      <c r="B86" s="653">
        <v>-23.7</v>
      </c>
      <c r="C86" s="653">
        <v>-4.5</v>
      </c>
      <c r="D86" s="653">
        <v>16.5</v>
      </c>
      <c r="E86" s="653">
        <v>68.5</v>
      </c>
      <c r="F86" s="653">
        <v>67</v>
      </c>
      <c r="G86" s="653">
        <v>-22.3</v>
      </c>
      <c r="H86" s="653">
        <v>34</v>
      </c>
      <c r="I86" s="653">
        <v>125</v>
      </c>
      <c r="J86" s="653">
        <v>-226</v>
      </c>
      <c r="K86" s="653">
        <v>170</v>
      </c>
    </row>
    <row r="87" spans="1:12">
      <c r="A87" s="679" t="s">
        <v>565</v>
      </c>
      <c r="K87" s="653">
        <v>98</v>
      </c>
    </row>
    <row r="88" spans="1:12">
      <c r="A88" s="679" t="s">
        <v>564</v>
      </c>
      <c r="B88" s="653">
        <v>1023.6</v>
      </c>
      <c r="C88" s="653">
        <v>139.5</v>
      </c>
      <c r="D88" s="653">
        <v>572.29999999999995</v>
      </c>
      <c r="E88" s="653">
        <v>965.4</v>
      </c>
      <c r="F88" s="653">
        <v>1566.3</v>
      </c>
      <c r="I88" s="653">
        <v>3049</v>
      </c>
      <c r="J88" s="653">
        <v>625</v>
      </c>
      <c r="K88" s="653">
        <v>3668</v>
      </c>
    </row>
    <row r="89" spans="1:12">
      <c r="A89" s="679" t="s">
        <v>65</v>
      </c>
      <c r="G89" s="653">
        <v>134.80000000000001</v>
      </c>
      <c r="H89" s="653">
        <v>134</v>
      </c>
      <c r="I89" s="653">
        <v>206</v>
      </c>
      <c r="J89" s="653">
        <v>240</v>
      </c>
      <c r="K89" s="653">
        <v>248</v>
      </c>
    </row>
    <row r="90" spans="1:12">
      <c r="A90" s="679" t="s">
        <v>563</v>
      </c>
      <c r="K90" s="653">
        <v>532</v>
      </c>
    </row>
    <row r="91" spans="1:12">
      <c r="A91" s="679" t="s">
        <v>562</v>
      </c>
      <c r="K91" s="653">
        <v>161</v>
      </c>
    </row>
    <row r="92" spans="1:12">
      <c r="A92" s="679" t="s">
        <v>561</v>
      </c>
      <c r="K92" s="653">
        <v>86</v>
      </c>
    </row>
    <row r="93" spans="1:12">
      <c r="A93" s="679" t="s">
        <v>560</v>
      </c>
      <c r="B93" s="653">
        <v>16</v>
      </c>
      <c r="C93" s="653">
        <v>-268.89999999999998</v>
      </c>
      <c r="D93" s="653">
        <v>-32.4</v>
      </c>
      <c r="E93" s="653">
        <v>13.4</v>
      </c>
      <c r="F93" s="653">
        <v>25.1</v>
      </c>
      <c r="G93" s="653">
        <v>25.4</v>
      </c>
      <c r="H93" s="653">
        <v>28.3</v>
      </c>
      <c r="K93" s="653">
        <v>26.3</v>
      </c>
    </row>
    <row r="94" spans="1:1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c r="A95" s="679" t="s">
        <v>558</v>
      </c>
      <c r="B95" s="653">
        <v>6145.9</v>
      </c>
      <c r="C95" s="653">
        <v>6656.4</v>
      </c>
      <c r="D95" s="653">
        <v>8085.3</v>
      </c>
      <c r="E95" s="653">
        <v>10182.5</v>
      </c>
      <c r="F95" s="653">
        <v>11635.7</v>
      </c>
      <c r="G95" s="653">
        <v>12176</v>
      </c>
      <c r="H95" s="653">
        <v>11958</v>
      </c>
      <c r="I95" s="653">
        <v>11946</v>
      </c>
      <c r="J95" s="653">
        <v>11828</v>
      </c>
      <c r="K95" s="653">
        <v>11331</v>
      </c>
    </row>
    <row r="96" spans="1:12">
      <c r="A96" s="679" t="s">
        <v>557</v>
      </c>
      <c r="H96" s="653">
        <v>88</v>
      </c>
      <c r="I96" s="653">
        <v>87</v>
      </c>
      <c r="J96" s="653">
        <v>81</v>
      </c>
      <c r="K96" s="653">
        <v>80</v>
      </c>
    </row>
    <row r="97" spans="1:11" s="653" customFormat="1">
      <c r="A97" s="679" t="s">
        <v>556</v>
      </c>
      <c r="B97" s="653">
        <v>230.6</v>
      </c>
      <c r="C97" s="653">
        <v>234.8</v>
      </c>
      <c r="D97" s="653">
        <v>239.7</v>
      </c>
      <c r="E97" s="653">
        <v>258.89999999999998</v>
      </c>
      <c r="G97" s="653">
        <v>345.3</v>
      </c>
      <c r="H97" s="653">
        <v>417</v>
      </c>
      <c r="I97" s="653">
        <v>-457</v>
      </c>
    </row>
    <row r="98" spans="1:11" s="653" customFormat="1">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c r="A99" s="679" t="s">
        <v>555</v>
      </c>
      <c r="B99" s="653">
        <v>126.3</v>
      </c>
      <c r="C99" s="653">
        <v>137</v>
      </c>
      <c r="D99" s="653">
        <v>155</v>
      </c>
      <c r="E99" s="653">
        <v>212.4</v>
      </c>
      <c r="F99" s="653">
        <v>216</v>
      </c>
      <c r="G99" s="653">
        <v>274.7</v>
      </c>
      <c r="H99" s="653">
        <v>269</v>
      </c>
      <c r="I99" s="653">
        <v>289</v>
      </c>
      <c r="J99" s="653">
        <v>315</v>
      </c>
      <c r="K99" s="653">
        <v>338</v>
      </c>
    </row>
    <row r="100" spans="1:11" s="653" customFormat="1">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c r="A101" s="679" t="s">
        <v>554</v>
      </c>
      <c r="F101" s="653">
        <v>13.4</v>
      </c>
      <c r="G101" s="653">
        <v>21.8</v>
      </c>
      <c r="H101" s="653">
        <v>26</v>
      </c>
      <c r="I101" s="653">
        <v>37</v>
      </c>
      <c r="J101" s="653">
        <v>32</v>
      </c>
      <c r="K101" s="653">
        <v>50</v>
      </c>
    </row>
    <row r="102" spans="1:11" s="653" customFormat="1">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c r="A103" s="679" t="s">
        <v>553</v>
      </c>
      <c r="E103" s="653">
        <v>-212.4</v>
      </c>
      <c r="F103" s="653">
        <v>-202.6</v>
      </c>
      <c r="G103" s="653">
        <v>-252.9</v>
      </c>
      <c r="H103" s="653">
        <v>-243</v>
      </c>
      <c r="I103" s="653">
        <v>252</v>
      </c>
      <c r="J103" s="653">
        <v>283</v>
      </c>
      <c r="K103" s="653">
        <v>288</v>
      </c>
    </row>
    <row r="104" spans="1:11" s="653" customFormat="1">
      <c r="A104" s="679" t="s">
        <v>552</v>
      </c>
      <c r="F104" s="653">
        <v>836.5</v>
      </c>
      <c r="G104" s="653">
        <v>1000</v>
      </c>
      <c r="H104" s="653">
        <v>1224</v>
      </c>
      <c r="I104" s="653">
        <v>1328</v>
      </c>
      <c r="J104" s="653">
        <v>1451</v>
      </c>
      <c r="K104" s="653">
        <v>1593</v>
      </c>
    </row>
    <row r="105" spans="1:11" s="653" customFormat="1">
      <c r="A105" s="679" t="s">
        <v>539</v>
      </c>
      <c r="B105" s="653">
        <v>7.5</v>
      </c>
      <c r="C105" s="653">
        <v>7.25</v>
      </c>
      <c r="D105" s="653">
        <v>7</v>
      </c>
      <c r="E105" s="653">
        <v>6.5</v>
      </c>
      <c r="F105" s="653">
        <v>6.25</v>
      </c>
      <c r="G105" s="653">
        <v>5.75</v>
      </c>
      <c r="H105" s="653">
        <v>5.75</v>
      </c>
      <c r="I105" s="653">
        <v>5.75</v>
      </c>
      <c r="J105" s="653">
        <v>6</v>
      </c>
      <c r="K105" s="653">
        <v>6</v>
      </c>
    </row>
    <row r="106" spans="1:11" s="653" customFormat="1">
      <c r="A106" s="679" t="s">
        <v>551</v>
      </c>
      <c r="B106" s="653">
        <v>4.5</v>
      </c>
      <c r="C106" s="653">
        <v>4.25</v>
      </c>
      <c r="D106" s="653">
        <v>4.5</v>
      </c>
      <c r="E106" s="653">
        <v>4.5</v>
      </c>
      <c r="F106" s="653">
        <v>4.5</v>
      </c>
      <c r="G106" s="653">
        <v>4.5</v>
      </c>
      <c r="H106" s="653">
        <v>4.5</v>
      </c>
      <c r="I106" s="653">
        <v>4.5</v>
      </c>
      <c r="J106" s="653">
        <v>4.5</v>
      </c>
      <c r="K106" s="653">
        <v>4.5</v>
      </c>
    </row>
    <row r="107" spans="1:11" s="653" customFormat="1">
      <c r="A107" s="679" t="s">
        <v>550</v>
      </c>
      <c r="F107" s="653">
        <v>65</v>
      </c>
      <c r="G107" s="653">
        <v>126.9</v>
      </c>
      <c r="H107" s="653">
        <v>109</v>
      </c>
      <c r="I107" s="653">
        <v>93</v>
      </c>
      <c r="J107" s="653">
        <v>127</v>
      </c>
      <c r="K107" s="653">
        <v>228</v>
      </c>
    </row>
    <row r="108" spans="1:11" s="653" customFormat="1">
      <c r="A108" s="679" t="s">
        <v>549</v>
      </c>
      <c r="F108" s="653">
        <v>12.8</v>
      </c>
      <c r="G108" s="653">
        <v>8</v>
      </c>
      <c r="H108" s="653">
        <v>2</v>
      </c>
      <c r="I108" s="653">
        <v>12</v>
      </c>
      <c r="J108" s="653">
        <v>10</v>
      </c>
      <c r="K108" s="653">
        <v>10</v>
      </c>
    </row>
    <row r="109" spans="1:11" s="653" customFormat="1">
      <c r="A109" s="679" t="s">
        <v>548</v>
      </c>
      <c r="B109" s="653">
        <v>26.4</v>
      </c>
      <c r="C109" s="653">
        <v>28.6</v>
      </c>
      <c r="D109" s="653">
        <v>32.1</v>
      </c>
      <c r="E109" s="653">
        <v>42.7</v>
      </c>
      <c r="F109" s="653">
        <v>50.2</v>
      </c>
      <c r="G109" s="653">
        <v>57.6</v>
      </c>
      <c r="H109" s="653">
        <v>67</v>
      </c>
      <c r="I109" s="653">
        <v>79</v>
      </c>
      <c r="J109" s="653">
        <v>76</v>
      </c>
      <c r="K109" s="653">
        <v>73</v>
      </c>
    </row>
    <row r="110" spans="1:11" s="653" customFormat="1">
      <c r="A110" s="679" t="s">
        <v>548</v>
      </c>
      <c r="B110" s="653">
        <v>4.8</v>
      </c>
      <c r="C110" s="653">
        <v>5</v>
      </c>
      <c r="D110" s="653">
        <v>5.2</v>
      </c>
      <c r="E110" s="653">
        <v>6.7</v>
      </c>
      <c r="F110" s="653">
        <v>6.7</v>
      </c>
      <c r="G110" s="653">
        <v>8.4</v>
      </c>
      <c r="H110" s="653">
        <v>9</v>
      </c>
      <c r="I110" s="653">
        <v>10</v>
      </c>
      <c r="J110" s="653">
        <v>10</v>
      </c>
      <c r="K110" s="653">
        <v>10</v>
      </c>
    </row>
    <row r="111" spans="1:11" s="653" customFormat="1">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c r="A114" s="679" t="s">
        <v>546</v>
      </c>
      <c r="F114" s="653">
        <v>-0.2</v>
      </c>
      <c r="G114" s="653">
        <v>-1.1000000000000001</v>
      </c>
      <c r="H114" s="653">
        <v>-2</v>
      </c>
      <c r="I114" s="653">
        <v>-2</v>
      </c>
      <c r="J114" s="653">
        <v>-3</v>
      </c>
      <c r="K114" s="653">
        <v>-4</v>
      </c>
    </row>
    <row r="115" spans="1:11" s="653" customFormat="1">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c r="A116" s="679" t="s">
        <v>335</v>
      </c>
      <c r="B116" s="653">
        <v>12</v>
      </c>
      <c r="C116" s="653">
        <v>12.8</v>
      </c>
      <c r="D116" s="653">
        <v>14.2</v>
      </c>
      <c r="E116" s="653">
        <v>19.7</v>
      </c>
      <c r="F116" s="653">
        <v>24.4</v>
      </c>
      <c r="G116" s="653">
        <v>22.2</v>
      </c>
      <c r="H116" s="653">
        <v>22</v>
      </c>
      <c r="I116" s="653">
        <v>25</v>
      </c>
      <c r="J116" s="653">
        <v>25</v>
      </c>
      <c r="K116" s="653">
        <v>26</v>
      </c>
    </row>
    <row r="117" spans="1:11" s="653" customFormat="1">
      <c r="A117" s="679" t="s">
        <v>544</v>
      </c>
      <c r="B117" s="653">
        <v>7.5</v>
      </c>
      <c r="C117" s="653">
        <v>7.25</v>
      </c>
      <c r="D117" s="653">
        <v>7</v>
      </c>
      <c r="E117" s="653">
        <v>6.5</v>
      </c>
      <c r="F117" s="653">
        <v>6.25</v>
      </c>
      <c r="G117" s="653">
        <v>5.75</v>
      </c>
      <c r="H117" s="653">
        <v>5.75</v>
      </c>
      <c r="I117" s="653">
        <v>5.75</v>
      </c>
      <c r="J117" s="653">
        <v>6</v>
      </c>
      <c r="K117" s="653">
        <v>6</v>
      </c>
    </row>
    <row r="118" spans="1:11" s="653" customFormat="1">
      <c r="A118" s="679" t="s">
        <v>543</v>
      </c>
      <c r="B118" s="653">
        <v>9</v>
      </c>
      <c r="C118" s="653">
        <v>9</v>
      </c>
      <c r="D118" s="653">
        <v>8.75</v>
      </c>
      <c r="E118" s="653">
        <v>8.75</v>
      </c>
      <c r="F118" s="653">
        <v>8.5</v>
      </c>
      <c r="G118" s="653">
        <v>8.25</v>
      </c>
      <c r="H118" s="653">
        <v>8</v>
      </c>
      <c r="I118" s="653">
        <v>8</v>
      </c>
      <c r="J118" s="653">
        <v>8</v>
      </c>
      <c r="K118" s="653">
        <v>8</v>
      </c>
    </row>
    <row r="119" spans="1:11" s="653" customFormat="1">
      <c r="A119" s="679" t="s">
        <v>542</v>
      </c>
      <c r="F119" s="653">
        <v>8.5</v>
      </c>
      <c r="G119" s="653">
        <v>8.25</v>
      </c>
      <c r="H119" s="653">
        <v>8</v>
      </c>
      <c r="I119" s="653">
        <v>8</v>
      </c>
      <c r="J119" s="653">
        <v>8</v>
      </c>
      <c r="K119" s="653">
        <v>8</v>
      </c>
    </row>
    <row r="120" spans="1:11" s="653" customFormat="1">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c r="A121" s="679" t="s">
        <v>540</v>
      </c>
      <c r="B121" s="653">
        <v>6</v>
      </c>
      <c r="C121" s="653">
        <v>5</v>
      </c>
      <c r="F121" s="653">
        <v>5</v>
      </c>
      <c r="G121" s="653">
        <v>5</v>
      </c>
      <c r="H121" s="653">
        <v>5</v>
      </c>
      <c r="I121" s="653">
        <v>5</v>
      </c>
      <c r="J121" s="653">
        <v>5</v>
      </c>
      <c r="K121" s="653">
        <v>4.5</v>
      </c>
    </row>
    <row r="122" spans="1:11" s="653" customFormat="1">
      <c r="A122" s="679" t="s">
        <v>539</v>
      </c>
      <c r="K122" s="653">
        <v>29</v>
      </c>
    </row>
    <row r="123" spans="1:11" s="653" customFormat="1">
      <c r="A123" s="679" t="s">
        <v>538</v>
      </c>
      <c r="K123" s="653">
        <v>33</v>
      </c>
    </row>
    <row r="124" spans="1:11" s="653" customFormat="1">
      <c r="A124" s="679" t="s">
        <v>364</v>
      </c>
      <c r="K124" s="653">
        <v>232</v>
      </c>
    </row>
    <row r="125" spans="1:11" s="653" customFormat="1">
      <c r="A125" s="679" t="s">
        <v>366</v>
      </c>
      <c r="K125" s="653">
        <v>175</v>
      </c>
    </row>
    <row r="126" spans="1:11" s="653" customFormat="1">
      <c r="A126" s="679" t="s">
        <v>368</v>
      </c>
      <c r="K126" s="653">
        <v>33</v>
      </c>
    </row>
    <row r="127" spans="1:11" s="653" customFormat="1">
      <c r="A127" s="679" t="s">
        <v>361</v>
      </c>
      <c r="K127" s="653">
        <v>121</v>
      </c>
    </row>
    <row r="128" spans="1:11" s="653" customFormat="1">
      <c r="A128" s="679" t="s">
        <v>316</v>
      </c>
      <c r="K128" s="653">
        <v>935</v>
      </c>
    </row>
    <row r="129" spans="1:12">
      <c r="A129" s="679" t="s">
        <v>335</v>
      </c>
      <c r="J129" s="653">
        <v>96</v>
      </c>
      <c r="K129" s="653">
        <v>78</v>
      </c>
    </row>
    <row r="130" spans="1:12">
      <c r="A130" s="679" t="s">
        <v>537</v>
      </c>
      <c r="J130" s="653">
        <v>66</v>
      </c>
      <c r="K130" s="653">
        <v>72</v>
      </c>
    </row>
    <row r="131" spans="1:12">
      <c r="A131" s="679" t="s">
        <v>536</v>
      </c>
      <c r="J131" s="653">
        <v>70</v>
      </c>
      <c r="K131" s="653">
        <v>79</v>
      </c>
    </row>
    <row r="132" spans="1:12">
      <c r="A132" s="679" t="s">
        <v>535</v>
      </c>
      <c r="J132" s="653">
        <v>78</v>
      </c>
      <c r="K132" s="653">
        <v>85</v>
      </c>
    </row>
    <row r="133" spans="1:12">
      <c r="A133" s="679" t="s">
        <v>534</v>
      </c>
      <c r="J133" s="653">
        <v>83</v>
      </c>
      <c r="K133" s="653">
        <v>92</v>
      </c>
    </row>
    <row r="134" spans="1:12">
      <c r="A134" s="679" t="s">
        <v>533</v>
      </c>
      <c r="B134" s="653">
        <v>6741.6</v>
      </c>
      <c r="C134" s="653">
        <v>7534.3</v>
      </c>
      <c r="D134" s="653">
        <v>9799.2999999999993</v>
      </c>
      <c r="E134" s="653">
        <v>11337.7</v>
      </c>
      <c r="F134" s="653">
        <v>12001.3</v>
      </c>
      <c r="G134" s="653">
        <v>12179.6</v>
      </c>
      <c r="H134" s="653">
        <v>12224</v>
      </c>
    </row>
    <row r="135" spans="1:12">
      <c r="A135" s="679" t="s">
        <v>532</v>
      </c>
      <c r="J135" s="653">
        <v>576</v>
      </c>
      <c r="K135" s="653">
        <v>626</v>
      </c>
    </row>
    <row r="136" spans="1:12">
      <c r="A136" s="679" t="s">
        <v>531</v>
      </c>
      <c r="B136" s="653">
        <v>384.4</v>
      </c>
      <c r="C136" s="653">
        <v>525.20000000000005</v>
      </c>
      <c r="D136" s="653">
        <v>835.9</v>
      </c>
      <c r="E136" s="653">
        <v>1266</v>
      </c>
      <c r="F136" s="653">
        <v>1397.7</v>
      </c>
      <c r="G136" s="653">
        <v>1119.7</v>
      </c>
      <c r="H136" s="653">
        <v>954</v>
      </c>
    </row>
    <row r="137" spans="1:1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c r="A138" s="679" t="s">
        <v>530</v>
      </c>
      <c r="B138" s="653">
        <v>792.8</v>
      </c>
      <c r="C138" s="653">
        <v>1098</v>
      </c>
      <c r="D138" s="653">
        <v>1587.9</v>
      </c>
      <c r="E138" s="653">
        <v>1535.8</v>
      </c>
      <c r="F138" s="653">
        <v>1346.1</v>
      </c>
      <c r="G138" s="653">
        <v>1016.7</v>
      </c>
      <c r="H138" s="653">
        <v>1204</v>
      </c>
    </row>
    <row r="139" spans="1:1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c r="A141" s="679" t="s">
        <v>528</v>
      </c>
      <c r="B141" s="653">
        <v>4.01</v>
      </c>
      <c r="C141" s="653">
        <v>0.63</v>
      </c>
      <c r="D141" s="653">
        <v>1.29</v>
      </c>
      <c r="E141" s="653">
        <v>4.46</v>
      </c>
      <c r="F141" s="653">
        <v>8.01</v>
      </c>
      <c r="G141" s="653">
        <v>8.94</v>
      </c>
      <c r="H141" s="653">
        <v>5.98</v>
      </c>
      <c r="I141" s="653">
        <v>7.01</v>
      </c>
      <c r="J141" s="653">
        <v>4.92</v>
      </c>
      <c r="K141" s="653">
        <v>6.18</v>
      </c>
    </row>
    <row r="142" spans="1:12">
      <c r="A142" s="679" t="s">
        <v>527</v>
      </c>
      <c r="K142" s="653">
        <v>277</v>
      </c>
    </row>
    <row r="143" spans="1:12">
      <c r="A143" s="679" t="s">
        <v>316</v>
      </c>
      <c r="E143" s="653">
        <v>60</v>
      </c>
      <c r="F143" s="653">
        <v>61</v>
      </c>
      <c r="G143" s="653">
        <v>60</v>
      </c>
      <c r="H143" s="653">
        <v>62</v>
      </c>
      <c r="I143" s="653">
        <v>60</v>
      </c>
      <c r="J143" s="653">
        <v>46</v>
      </c>
    </row>
    <row r="144" spans="1:12">
      <c r="A144" s="679" t="s">
        <v>318</v>
      </c>
      <c r="E144" s="653">
        <v>40</v>
      </c>
      <c r="F144" s="653">
        <v>39</v>
      </c>
      <c r="G144" s="653">
        <v>40</v>
      </c>
      <c r="H144" s="653">
        <v>38</v>
      </c>
      <c r="I144" s="653">
        <v>40</v>
      </c>
      <c r="J144" s="653">
        <v>54</v>
      </c>
    </row>
    <row r="145" spans="1:12">
      <c r="A145" s="679" t="s">
        <v>526</v>
      </c>
      <c r="H145" s="653">
        <v>-25</v>
      </c>
    </row>
    <row r="146" spans="1:12">
      <c r="A146" s="679" t="s">
        <v>157</v>
      </c>
      <c r="H146" s="653">
        <v>2528</v>
      </c>
      <c r="I146" s="653">
        <v>2807</v>
      </c>
      <c r="J146" s="653">
        <v>1804</v>
      </c>
    </row>
    <row r="147" spans="1:12">
      <c r="A147" s="679" t="s">
        <v>525</v>
      </c>
      <c r="I147" s="653">
        <v>-17</v>
      </c>
      <c r="J147" s="653">
        <v>-284</v>
      </c>
    </row>
    <row r="148" spans="1:12">
      <c r="A148" s="679" t="s">
        <v>524</v>
      </c>
      <c r="B148" s="653">
        <v>957.2</v>
      </c>
      <c r="C148" s="653">
        <v>982.8</v>
      </c>
      <c r="D148" s="653">
        <v>997.3</v>
      </c>
      <c r="E148" s="653">
        <v>1118.3</v>
      </c>
      <c r="G148" s="653">
        <v>1407.7</v>
      </c>
      <c r="H148" s="653">
        <v>1580</v>
      </c>
      <c r="I148" s="653">
        <v>1590</v>
      </c>
    </row>
    <row r="149" spans="1:12">
      <c r="A149" s="679" t="s">
        <v>523</v>
      </c>
      <c r="B149" s="653">
        <v>4127.7</v>
      </c>
      <c r="C149" s="653">
        <v>5357.4</v>
      </c>
      <c r="D149" s="653">
        <v>6064.6</v>
      </c>
      <c r="E149" s="653">
        <v>6867.2</v>
      </c>
      <c r="G149" s="653">
        <v>7813.5</v>
      </c>
      <c r="H149" s="653">
        <v>6574</v>
      </c>
      <c r="I149" s="653">
        <v>6299</v>
      </c>
      <c r="J149" s="653">
        <v>6898</v>
      </c>
    </row>
    <row r="150" spans="1:12">
      <c r="A150" s="679" t="s">
        <v>522</v>
      </c>
      <c r="B150" s="653">
        <v>1645.4</v>
      </c>
      <c r="C150" s="653">
        <v>1771.4</v>
      </c>
      <c r="D150" s="653">
        <v>2077.8000000000002</v>
      </c>
      <c r="E150" s="653">
        <v>2535.6</v>
      </c>
      <c r="G150" s="653">
        <v>2930.4</v>
      </c>
      <c r="H150" s="653">
        <v>2919</v>
      </c>
      <c r="I150" s="653">
        <v>3092</v>
      </c>
      <c r="J150" s="653">
        <v>3123</v>
      </c>
    </row>
    <row r="151" spans="1:12">
      <c r="L151" s="680" t="s">
        <v>521</v>
      </c>
    </row>
    <row r="152" spans="1:12">
      <c r="L152" s="680" t="s">
        <v>520</v>
      </c>
    </row>
    <row r="153" spans="1:1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defaultColWidth="9.1796875" defaultRowHeight="13"/>
  <cols>
    <col min="1" max="1" width="54.31640625" style="1041" customWidth="1"/>
    <col min="2" max="2" width="20.1796875" style="1037" hidden="1" customWidth="1"/>
    <col min="3" max="5" width="9.6796875" style="1037" hidden="1" customWidth="1"/>
    <col min="6" max="10" width="9.31640625" style="1037" hidden="1" customWidth="1"/>
    <col min="11" max="13" width="9.6796875" style="1037" hidden="1" customWidth="1"/>
    <col min="14" max="14" width="9.31640625" style="1037" hidden="1" customWidth="1"/>
    <col min="15" max="17" width="9.6796875" style="1037" hidden="1" customWidth="1"/>
    <col min="18" max="18" width="9.31640625" style="1037" hidden="1" customWidth="1"/>
    <col min="19" max="20" width="9.6796875" style="1037" hidden="1" customWidth="1"/>
    <col min="21" max="21" width="9.31640625" style="1037" hidden="1" customWidth="1"/>
    <col min="22" max="23" width="9.6796875" style="1037" hidden="1" customWidth="1"/>
    <col min="24" max="24" width="9.31640625" style="1037" hidden="1" customWidth="1"/>
    <col min="25" max="27" width="9.6796875" style="1037" hidden="1" customWidth="1"/>
    <col min="28" max="28" width="9.31640625" style="1037" hidden="1" customWidth="1"/>
    <col min="29" max="31" width="9.6796875" style="1037" hidden="1" customWidth="1"/>
    <col min="32" max="32" width="9.31640625" style="1037" hidden="1" customWidth="1"/>
    <col min="33" max="34" width="9.6796875" style="1037" hidden="1" customWidth="1"/>
    <col min="35" max="35" width="9.31640625" style="1037" customWidth="1"/>
    <col min="36" max="37" width="9.6796875" style="1037" customWidth="1"/>
    <col min="38" max="38" width="9.6796875" style="1040" customWidth="1"/>
    <col min="39" max="39" width="9.31640625" style="1037" bestFit="1" customWidth="1"/>
    <col min="40" max="40" width="11.31640625" style="1037" bestFit="1" customWidth="1"/>
    <col min="41" max="41" width="9.31640625" style="1037" bestFit="1" customWidth="1"/>
    <col min="42" max="42" width="9.31640625" style="1039" bestFit="1" customWidth="1"/>
    <col min="43" max="43" width="9.1796875" style="1038"/>
    <col min="44" max="16384" width="9.1796875" style="1037"/>
  </cols>
  <sheetData>
    <row r="1" spans="1:43">
      <c r="A1" s="1041" t="s">
        <v>518</v>
      </c>
      <c r="B1" s="1037" t="s">
        <v>517</v>
      </c>
      <c r="C1" s="1037" t="s">
        <v>297</v>
      </c>
    </row>
    <row r="2" spans="1:43">
      <c r="A2" s="1041" t="s">
        <v>516</v>
      </c>
      <c r="B2" s="1037" t="s">
        <v>515</v>
      </c>
    </row>
    <row r="3" spans="1:43">
      <c r="A3" s="1041" t="s">
        <v>514</v>
      </c>
      <c r="B3" s="1037" t="s">
        <v>513</v>
      </c>
      <c r="AP3" s="1044" t="s">
        <v>1049</v>
      </c>
    </row>
    <row r="4" spans="1:43">
      <c r="A4" s="1041" t="s">
        <v>512</v>
      </c>
      <c r="B4" s="1053">
        <v>36526</v>
      </c>
      <c r="AP4" s="1043" t="s">
        <v>1048</v>
      </c>
    </row>
    <row r="5" spans="1:43">
      <c r="A5" s="1041" t="s">
        <v>511</v>
      </c>
      <c r="B5" s="1053">
        <v>40568</v>
      </c>
    </row>
    <row r="6" spans="1:43">
      <c r="A6" s="1041" t="s">
        <v>510</v>
      </c>
      <c r="B6" s="1037" t="s">
        <v>946</v>
      </c>
    </row>
    <row r="7" spans="1:43">
      <c r="A7" s="1041" t="s">
        <v>508</v>
      </c>
      <c r="B7" s="1037" t="s">
        <v>507</v>
      </c>
    </row>
    <row r="8" spans="1:43">
      <c r="A8" s="1041" t="s">
        <v>506</v>
      </c>
      <c r="B8" s="1037" t="s">
        <v>505</v>
      </c>
    </row>
    <row r="9" spans="1:43">
      <c r="A9" s="1041" t="s">
        <v>504</v>
      </c>
      <c r="B9" s="1037" t="s">
        <v>503</v>
      </c>
    </row>
    <row r="10" spans="1:43">
      <c r="A10" s="1041" t="s">
        <v>502</v>
      </c>
      <c r="B10" s="1037" t="s">
        <v>501</v>
      </c>
    </row>
    <row r="12" spans="1:43">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c r="A14" s="1041" t="s">
        <v>628</v>
      </c>
    </row>
    <row r="15" spans="1:43">
      <c r="A15" s="1041" t="s">
        <v>627</v>
      </c>
    </row>
    <row r="16" spans="1:43">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c r="A17" s="1041" t="s">
        <v>903</v>
      </c>
      <c r="O17" s="1037">
        <v>20.7</v>
      </c>
      <c r="U17" s="1037">
        <v>44.9</v>
      </c>
      <c r="V17" s="1037">
        <v>52.5</v>
      </c>
      <c r="AS17" s="1037" t="s">
        <v>902</v>
      </c>
    </row>
    <row r="18" spans="1:46">
      <c r="A18" s="1041" t="s">
        <v>867</v>
      </c>
      <c r="U18" s="1037">
        <v>3056</v>
      </c>
      <c r="AA18" s="1037">
        <v>2974</v>
      </c>
      <c r="AE18" s="1037">
        <v>3009</v>
      </c>
      <c r="AS18" s="1037" t="s">
        <v>901</v>
      </c>
    </row>
    <row r="19" spans="1:46">
      <c r="A19" s="1041" t="s">
        <v>900</v>
      </c>
      <c r="AA19" s="1037">
        <v>-21</v>
      </c>
      <c r="AE19" s="1037">
        <v>10</v>
      </c>
      <c r="AS19" s="1037" t="s">
        <v>899</v>
      </c>
      <c r="AT19" s="1037" t="s">
        <v>752</v>
      </c>
    </row>
    <row r="20" spans="1:46">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c r="A24" s="1041" t="s">
        <v>897</v>
      </c>
      <c r="AE24" s="1037">
        <v>3</v>
      </c>
      <c r="AQ24" s="1042">
        <f t="shared" si="0"/>
        <v>0</v>
      </c>
    </row>
    <row r="25" spans="1:46">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c r="A26" s="1041" t="s">
        <v>617</v>
      </c>
      <c r="AL26" s="1040">
        <f>VLOOKUP('2010 Q IS'!A26,'Actual IS'!A24:L156,11,FALSE)-SUM(AI26:AK26)</f>
        <v>0</v>
      </c>
      <c r="AP26" s="1039">
        <v>0</v>
      </c>
      <c r="AQ26" s="1042">
        <f t="shared" si="0"/>
        <v>0</v>
      </c>
    </row>
    <row r="27" spans="1:46">
      <c r="A27" s="1041" t="s">
        <v>895</v>
      </c>
      <c r="U27" s="1037">
        <v>1835</v>
      </c>
      <c r="AQ27" s="1042">
        <f t="shared" si="0"/>
        <v>0</v>
      </c>
    </row>
    <row r="28" spans="1:46">
      <c r="A28" s="1041" t="s">
        <v>894</v>
      </c>
      <c r="AE28" s="1037">
        <v>12</v>
      </c>
      <c r="AQ28" s="1042">
        <f t="shared" si="0"/>
        <v>0</v>
      </c>
    </row>
    <row r="29" spans="1:46">
      <c r="A29" s="1041" t="s">
        <v>893</v>
      </c>
      <c r="AA29" s="1037">
        <v>8</v>
      </c>
      <c r="AE29" s="1037">
        <v>6</v>
      </c>
      <c r="AQ29" s="1042">
        <f t="shared" si="0"/>
        <v>0</v>
      </c>
    </row>
    <row r="30" spans="1:46">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c r="A36" s="1049" t="s">
        <v>891</v>
      </c>
      <c r="B36" s="1037">
        <v>32.6</v>
      </c>
      <c r="C36" s="1037">
        <v>14.9</v>
      </c>
      <c r="AQ36" s="1042">
        <f t="shared" si="2"/>
        <v>0</v>
      </c>
    </row>
    <row r="37" spans="1:43">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c r="A38" s="1049" t="s">
        <v>889</v>
      </c>
      <c r="L38" s="1037">
        <v>25.9</v>
      </c>
      <c r="T38" s="1037">
        <v>28.7</v>
      </c>
      <c r="U38" s="1037">
        <v>59.9</v>
      </c>
      <c r="V38" s="1037">
        <v>25.9</v>
      </c>
      <c r="AQ38" s="1042">
        <f t="shared" si="2"/>
        <v>0</v>
      </c>
    </row>
    <row r="39" spans="1:43">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c r="A41" s="1049" t="s">
        <v>612</v>
      </c>
      <c r="W41" s="1037">
        <v>20.6</v>
      </c>
      <c r="AQ41" s="1042">
        <f t="shared" si="2"/>
        <v>0</v>
      </c>
    </row>
    <row r="42" spans="1:43">
      <c r="A42" s="1049" t="s">
        <v>611</v>
      </c>
      <c r="W42" s="1037">
        <v>45.4</v>
      </c>
      <c r="AQ42" s="1042">
        <f t="shared" si="2"/>
        <v>0</v>
      </c>
    </row>
    <row r="43" spans="1:43">
      <c r="A43" s="1049" t="s">
        <v>613</v>
      </c>
      <c r="Z43" s="1037">
        <v>6</v>
      </c>
      <c r="AQ43" s="1042">
        <f t="shared" si="2"/>
        <v>0</v>
      </c>
    </row>
    <row r="44" spans="1:43">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c r="A47" s="1041" t="s">
        <v>608</v>
      </c>
      <c r="AQ47" s="1042">
        <f t="shared" si="2"/>
        <v>0</v>
      </c>
    </row>
    <row r="48" spans="1:43">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c r="A49" s="1041" t="s">
        <v>606</v>
      </c>
      <c r="AQ49" s="1042">
        <f t="shared" si="2"/>
        <v>0</v>
      </c>
    </row>
    <row r="50" spans="1:44">
      <c r="A50" s="1041" t="s">
        <v>886</v>
      </c>
      <c r="AE50" s="1037">
        <v>1.6</v>
      </c>
      <c r="AQ50" s="1042">
        <f t="shared" si="2"/>
        <v>0</v>
      </c>
    </row>
    <row r="51" spans="1:44">
      <c r="A51" s="1041" t="s">
        <v>635</v>
      </c>
      <c r="AA51" s="1037">
        <v>1.46</v>
      </c>
      <c r="AP51" s="1044">
        <f>AP46-AP48</f>
        <v>519</v>
      </c>
      <c r="AQ51" s="1042"/>
    </row>
    <row r="52" spans="1:44">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c r="A58" s="1041" t="s">
        <v>600</v>
      </c>
      <c r="AQ58" s="1042">
        <f t="shared" si="3"/>
        <v>0</v>
      </c>
    </row>
    <row r="59" spans="1:44">
      <c r="A59" s="1041" t="s">
        <v>885</v>
      </c>
      <c r="V59" s="1037">
        <v>298.8</v>
      </c>
      <c r="W59" s="1037">
        <v>-254.4</v>
      </c>
      <c r="X59" s="1037">
        <v>-224</v>
      </c>
      <c r="AQ59" s="1042">
        <f t="shared" si="3"/>
        <v>0</v>
      </c>
    </row>
    <row r="60" spans="1:44">
      <c r="A60" s="1041" t="s">
        <v>884</v>
      </c>
      <c r="V60" s="1037">
        <v>-36.4</v>
      </c>
      <c r="W60" s="1037">
        <v>10.8</v>
      </c>
      <c r="X60" s="1037">
        <v>-2</v>
      </c>
      <c r="AQ60" s="1042">
        <f t="shared" si="3"/>
        <v>0</v>
      </c>
    </row>
    <row r="61" spans="1:44">
      <c r="A61" s="1041" t="s">
        <v>600</v>
      </c>
      <c r="V61" s="1037">
        <v>757.9</v>
      </c>
      <c r="W61" s="1037">
        <v>2.8</v>
      </c>
      <c r="X61" s="1037">
        <v>446</v>
      </c>
      <c r="AQ61" s="1042">
        <f t="shared" si="3"/>
        <v>0</v>
      </c>
    </row>
    <row r="62" spans="1:44">
      <c r="A62" s="1041" t="s">
        <v>426</v>
      </c>
      <c r="AQ62" s="1042">
        <f t="shared" si="3"/>
        <v>0</v>
      </c>
    </row>
    <row r="63" spans="1:44">
      <c r="A63" s="1041" t="s">
        <v>552</v>
      </c>
      <c r="AA63" s="1037">
        <v>1224</v>
      </c>
      <c r="AE63" s="1037">
        <v>1328</v>
      </c>
      <c r="AQ63" s="1042">
        <f t="shared" si="3"/>
        <v>0</v>
      </c>
    </row>
    <row r="64" spans="1:44">
      <c r="A64" s="1041" t="s">
        <v>883</v>
      </c>
      <c r="V64" s="1037">
        <v>869</v>
      </c>
      <c r="AQ64" s="1042">
        <f t="shared" si="3"/>
        <v>0</v>
      </c>
    </row>
    <row r="65" spans="1:43">
      <c r="A65" s="1041" t="s">
        <v>883</v>
      </c>
      <c r="V65" s="1037">
        <v>5</v>
      </c>
      <c r="AQ65" s="1042">
        <f t="shared" si="3"/>
        <v>0</v>
      </c>
    </row>
    <row r="66" spans="1:43">
      <c r="A66" s="1041" t="s">
        <v>531</v>
      </c>
      <c r="W66" s="1037">
        <v>-286.8</v>
      </c>
      <c r="AQ66" s="1042">
        <f t="shared" si="3"/>
        <v>0</v>
      </c>
    </row>
    <row r="67" spans="1:43">
      <c r="A67" s="1041" t="s">
        <v>882</v>
      </c>
      <c r="E67" s="1037">
        <v>126.3</v>
      </c>
      <c r="I67" s="1037">
        <v>137</v>
      </c>
      <c r="AQ67" s="1042">
        <f t="shared" si="3"/>
        <v>0</v>
      </c>
    </row>
    <row r="68" spans="1:43">
      <c r="A68" s="1041" t="s">
        <v>881</v>
      </c>
      <c r="J68" s="1037">
        <v>1.07</v>
      </c>
      <c r="L68" s="1037">
        <v>-1.5</v>
      </c>
      <c r="N68" s="1037">
        <v>1.31</v>
      </c>
      <c r="O68" s="1037">
        <v>1.45</v>
      </c>
      <c r="P68" s="1037">
        <v>1.37</v>
      </c>
      <c r="AQ68" s="1042">
        <f t="shared" si="3"/>
        <v>0</v>
      </c>
    </row>
    <row r="69" spans="1:43">
      <c r="A69" s="1041" t="s">
        <v>880</v>
      </c>
      <c r="J69" s="1037">
        <v>185.3</v>
      </c>
      <c r="L69" s="1037">
        <v>-256.5</v>
      </c>
      <c r="N69" s="1037">
        <v>224.6</v>
      </c>
      <c r="O69" s="1037">
        <v>252.1</v>
      </c>
      <c r="P69" s="1037">
        <v>259.8</v>
      </c>
      <c r="AQ69" s="1042">
        <f t="shared" si="3"/>
        <v>0</v>
      </c>
    </row>
    <row r="70" spans="1:43">
      <c r="A70" s="1041" t="s">
        <v>522</v>
      </c>
      <c r="V70" s="1037">
        <v>-4</v>
      </c>
      <c r="AQ70" s="1042">
        <f t="shared" si="3"/>
        <v>0</v>
      </c>
    </row>
    <row r="71" spans="1:43">
      <c r="A71" s="1041" t="s">
        <v>879</v>
      </c>
      <c r="J71" s="1037">
        <v>204.3</v>
      </c>
      <c r="N71" s="1037">
        <v>221.7</v>
      </c>
      <c r="AA71" s="1037">
        <v>614</v>
      </c>
      <c r="AQ71" s="1042">
        <f t="shared" si="3"/>
        <v>0</v>
      </c>
    </row>
    <row r="72" spans="1:43">
      <c r="A72" s="1041" t="s">
        <v>878</v>
      </c>
      <c r="AI72" s="1037">
        <v>19.3</v>
      </c>
      <c r="AM72" s="1037">
        <v>19.100000000000001</v>
      </c>
      <c r="AQ72" s="1042">
        <f t="shared" si="3"/>
        <v>19.100000000000001</v>
      </c>
    </row>
    <row r="73" spans="1:43">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c r="A75" s="1041" t="s">
        <v>529</v>
      </c>
      <c r="G75" s="1037">
        <v>0.84</v>
      </c>
      <c r="AQ75" s="1042">
        <f t="shared" si="3"/>
        <v>0</v>
      </c>
    </row>
    <row r="76" spans="1:43">
      <c r="A76" s="1041" t="s">
        <v>877</v>
      </c>
      <c r="H76" s="1037">
        <v>-1.4</v>
      </c>
      <c r="L76" s="1037">
        <v>-1.42</v>
      </c>
      <c r="P76" s="1037">
        <v>1.39</v>
      </c>
      <c r="AQ76" s="1042">
        <f t="shared" si="3"/>
        <v>0</v>
      </c>
    </row>
    <row r="77" spans="1:43">
      <c r="A77" s="1041" t="s">
        <v>876</v>
      </c>
      <c r="R77" s="1037">
        <v>1.92</v>
      </c>
      <c r="S77" s="1037">
        <v>1.88</v>
      </c>
      <c r="U77" s="1037">
        <v>2.4300000000000002</v>
      </c>
      <c r="V77" s="1037">
        <v>2.52</v>
      </c>
      <c r="AQ77" s="1042">
        <f t="shared" si="3"/>
        <v>0</v>
      </c>
    </row>
    <row r="78" spans="1:43">
      <c r="A78" s="1041" t="s">
        <v>603</v>
      </c>
      <c r="AO78" s="1037">
        <v>1.82</v>
      </c>
      <c r="AQ78" s="1042">
        <f t="shared" si="3"/>
        <v>1.82</v>
      </c>
    </row>
    <row r="79" spans="1:43">
      <c r="A79" s="1041" t="s">
        <v>875</v>
      </c>
      <c r="B79" s="1037">
        <v>0.87</v>
      </c>
      <c r="G79" s="1037">
        <v>0.83</v>
      </c>
      <c r="J79" s="1037">
        <v>1.1499999999999999</v>
      </c>
      <c r="P79" s="1037">
        <v>1.37</v>
      </c>
      <c r="R79" s="1037">
        <v>1.88</v>
      </c>
      <c r="U79" s="1037">
        <v>2.37</v>
      </c>
      <c r="V79" s="1037">
        <v>2.4500000000000002</v>
      </c>
      <c r="AQ79" s="1042">
        <f t="shared" si="3"/>
        <v>0</v>
      </c>
    </row>
    <row r="80" spans="1:43">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c r="A81" s="1041" t="s">
        <v>528</v>
      </c>
      <c r="G81" s="1037">
        <v>0.83</v>
      </c>
      <c r="AQ81" s="1042">
        <f t="shared" ref="AQ81:AQ100" si="4">SUM(AM81:AP81)</f>
        <v>0</v>
      </c>
    </row>
    <row r="82" spans="1:43">
      <c r="A82" s="1041" t="s">
        <v>874</v>
      </c>
      <c r="H82" s="1037">
        <v>-1.4</v>
      </c>
      <c r="L82" s="1037">
        <v>-1.42</v>
      </c>
      <c r="AQ82" s="1042">
        <f t="shared" si="4"/>
        <v>0</v>
      </c>
    </row>
    <row r="83" spans="1:43">
      <c r="A83" s="1041" t="s">
        <v>602</v>
      </c>
      <c r="AO83" s="1037">
        <v>1.8</v>
      </c>
      <c r="AQ83" s="1042">
        <f t="shared" si="4"/>
        <v>1.8</v>
      </c>
    </row>
    <row r="84" spans="1:43">
      <c r="A84" s="1041" t="s">
        <v>581</v>
      </c>
      <c r="Z84" s="1037">
        <v>1.5</v>
      </c>
      <c r="AQ84" s="1042">
        <f t="shared" si="4"/>
        <v>0</v>
      </c>
    </row>
    <row r="85" spans="1:43">
      <c r="A85" s="1041" t="s">
        <v>873</v>
      </c>
      <c r="AA85" s="1037">
        <v>-0.2</v>
      </c>
      <c r="AQ85" s="1042">
        <f t="shared" si="4"/>
        <v>0</v>
      </c>
    </row>
    <row r="86" spans="1:43">
      <c r="A86" s="1041" t="s">
        <v>872</v>
      </c>
      <c r="AA86" s="1037">
        <v>1.1000000000000001</v>
      </c>
      <c r="AQ86" s="1042">
        <f t="shared" si="4"/>
        <v>0</v>
      </c>
    </row>
    <row r="87" spans="1:43">
      <c r="A87" s="1041" t="s">
        <v>871</v>
      </c>
      <c r="AE87" s="1037">
        <v>3.8</v>
      </c>
      <c r="AQ87" s="1042">
        <f t="shared" si="4"/>
        <v>0</v>
      </c>
    </row>
    <row r="88" spans="1:43">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c r="A89" s="1041" t="s">
        <v>573</v>
      </c>
      <c r="K89" s="1037">
        <v>188.7</v>
      </c>
      <c r="U89" s="1037">
        <v>-270.39999999999998</v>
      </c>
      <c r="AQ89" s="1042">
        <f t="shared" si="4"/>
        <v>0</v>
      </c>
    </row>
    <row r="90" spans="1:43">
      <c r="A90" s="1041" t="s">
        <v>599</v>
      </c>
      <c r="L90" s="1037">
        <v>212.6</v>
      </c>
      <c r="N90" s="1037">
        <v>42.3</v>
      </c>
      <c r="O90" s="1037">
        <v>198.6</v>
      </c>
      <c r="P90" s="1037">
        <v>-150.4</v>
      </c>
      <c r="R90" s="1037">
        <v>124.5</v>
      </c>
      <c r="S90" s="1037">
        <v>-516.1</v>
      </c>
      <c r="T90" s="1037">
        <v>319.5</v>
      </c>
      <c r="AQ90" s="1042">
        <f t="shared" si="4"/>
        <v>0</v>
      </c>
    </row>
    <row r="91" spans="1:43">
      <c r="A91" s="1041" t="s">
        <v>570</v>
      </c>
      <c r="AB91" s="1037">
        <v>-12</v>
      </c>
      <c r="AG91" s="1037">
        <v>-316</v>
      </c>
      <c r="AQ91" s="1042">
        <f t="shared" si="4"/>
        <v>0</v>
      </c>
    </row>
    <row r="92" spans="1:43">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c r="A93" s="1041" t="s">
        <v>870</v>
      </c>
      <c r="AF93" s="1037">
        <v>-148</v>
      </c>
      <c r="AQ93" s="1042">
        <f t="shared" si="4"/>
        <v>0</v>
      </c>
    </row>
    <row r="94" spans="1:43">
      <c r="A94" s="1041" t="s">
        <v>568</v>
      </c>
      <c r="AJ94" s="1037">
        <v>-9</v>
      </c>
      <c r="AK94" s="1037">
        <v>3</v>
      </c>
      <c r="AM94" s="1037">
        <v>0</v>
      </c>
      <c r="AN94" s="1037">
        <v>1</v>
      </c>
      <c r="AQ94" s="1042">
        <f t="shared" si="4"/>
        <v>1</v>
      </c>
    </row>
    <row r="95" spans="1:43">
      <c r="A95" s="1041" t="s">
        <v>568</v>
      </c>
      <c r="AM95" s="1037">
        <v>3</v>
      </c>
      <c r="AN95" s="1037">
        <v>0</v>
      </c>
      <c r="AQ95" s="1042">
        <f t="shared" si="4"/>
        <v>3</v>
      </c>
    </row>
    <row r="96" spans="1:43">
      <c r="A96" s="1041" t="s">
        <v>567</v>
      </c>
      <c r="AM96" s="1037">
        <v>107</v>
      </c>
      <c r="AN96" s="1037">
        <v>0</v>
      </c>
      <c r="AQ96" s="1042">
        <f t="shared" si="4"/>
        <v>107</v>
      </c>
    </row>
    <row r="97" spans="1:43">
      <c r="A97" s="1041" t="s">
        <v>869</v>
      </c>
      <c r="AO97" s="1037">
        <v>3</v>
      </c>
      <c r="AQ97" s="1042">
        <f t="shared" si="4"/>
        <v>3</v>
      </c>
    </row>
    <row r="98" spans="1:43">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c r="A99" s="1041" t="s">
        <v>868</v>
      </c>
      <c r="AI99" s="1037">
        <v>9</v>
      </c>
      <c r="AJ99" s="1037">
        <v>3</v>
      </c>
      <c r="AK99" s="1037">
        <v>9</v>
      </c>
      <c r="AM99" s="1037">
        <v>10</v>
      </c>
      <c r="AN99" s="1037">
        <v>9</v>
      </c>
      <c r="AO99" s="1037">
        <v>10</v>
      </c>
      <c r="AQ99" s="1042">
        <f t="shared" si="4"/>
        <v>29</v>
      </c>
    </row>
    <row r="100" spans="1:43">
      <c r="A100" s="1041" t="s">
        <v>868</v>
      </c>
      <c r="AB100" s="1037">
        <v>5</v>
      </c>
      <c r="AC100" s="1037">
        <v>4</v>
      </c>
      <c r="AD100" s="1037">
        <v>6</v>
      </c>
      <c r="AF100" s="1037">
        <v>5</v>
      </c>
      <c r="AG100" s="1037">
        <v>5</v>
      </c>
      <c r="AH100" s="1037">
        <v>8</v>
      </c>
      <c r="AQ100" s="1042">
        <f t="shared" si="4"/>
        <v>0</v>
      </c>
    </row>
    <row r="101" spans="1:43">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c r="A105" s="1041" t="s">
        <v>867</v>
      </c>
      <c r="G105" s="1037">
        <v>1638</v>
      </c>
      <c r="H105" s="1037">
        <v>1769.1</v>
      </c>
      <c r="J105" s="1037">
        <v>2190.9</v>
      </c>
      <c r="L105" s="1037">
        <v>2315.1999999999998</v>
      </c>
      <c r="AQ105" s="1042">
        <f t="shared" si="5"/>
        <v>0</v>
      </c>
    </row>
    <row r="106" spans="1:43">
      <c r="A106" s="1041" t="s">
        <v>866</v>
      </c>
      <c r="V106" s="1037">
        <v>3113</v>
      </c>
      <c r="Y106" s="1037">
        <v>3081</v>
      </c>
      <c r="AQ106" s="1042">
        <f t="shared" si="5"/>
        <v>0</v>
      </c>
    </row>
    <row r="107" spans="1:43">
      <c r="A107" s="1041" t="s">
        <v>865</v>
      </c>
      <c r="W107" s="1037">
        <v>2756</v>
      </c>
      <c r="AQ107" s="1042">
        <f t="shared" si="5"/>
        <v>0</v>
      </c>
    </row>
    <row r="108" spans="1:43">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c r="A110" s="1041" t="s">
        <v>864</v>
      </c>
      <c r="G110" s="1037">
        <v>-2.5</v>
      </c>
      <c r="AQ110" s="1042">
        <f t="shared" si="5"/>
        <v>0</v>
      </c>
    </row>
    <row r="111" spans="1:43">
      <c r="A111" s="1041" t="s">
        <v>863</v>
      </c>
      <c r="H111" s="1037">
        <v>84.7</v>
      </c>
      <c r="J111" s="1037">
        <v>335.5</v>
      </c>
      <c r="L111" s="1037">
        <v>229.7</v>
      </c>
      <c r="AQ111" s="1042">
        <f t="shared" si="5"/>
        <v>0</v>
      </c>
    </row>
    <row r="112" spans="1:43">
      <c r="A112" s="1041" t="s">
        <v>862</v>
      </c>
      <c r="V112" s="1037">
        <v>94</v>
      </c>
      <c r="AQ112" s="1042">
        <f t="shared" si="5"/>
        <v>0</v>
      </c>
    </row>
    <row r="113" spans="1:43">
      <c r="A113" s="1041" t="s">
        <v>861</v>
      </c>
      <c r="AB113" s="1037">
        <v>118</v>
      </c>
      <c r="AF113" s="1037">
        <v>40</v>
      </c>
      <c r="AH113" s="1037">
        <v>64</v>
      </c>
      <c r="AI113" s="1037">
        <v>83</v>
      </c>
      <c r="AK113" s="1037">
        <v>131</v>
      </c>
      <c r="AM113" s="1037">
        <v>17</v>
      </c>
      <c r="AQ113" s="1042">
        <f t="shared" si="5"/>
        <v>17</v>
      </c>
    </row>
    <row r="114" spans="1:43">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c r="A115" s="1041" t="s">
        <v>310</v>
      </c>
      <c r="G115" s="1037">
        <v>1640.5</v>
      </c>
      <c r="H115" s="1037">
        <v>1684.4</v>
      </c>
      <c r="J115" s="1037">
        <v>1855.4</v>
      </c>
      <c r="L115" s="1037">
        <v>2085.5</v>
      </c>
      <c r="AQ115" s="1042">
        <f t="shared" ref="AQ115:AQ144" si="6">SUM(AM115:AP115)</f>
        <v>0</v>
      </c>
    </row>
    <row r="116" spans="1:43">
      <c r="A116" s="1041" t="s">
        <v>860</v>
      </c>
      <c r="V116" s="1037">
        <v>3019</v>
      </c>
      <c r="W116" s="1037">
        <v>3042.8</v>
      </c>
      <c r="AQ116" s="1042">
        <f t="shared" si="6"/>
        <v>0</v>
      </c>
    </row>
    <row r="117" spans="1:43">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c r="A118" s="1041" t="s">
        <v>859</v>
      </c>
      <c r="G118" s="1037">
        <v>1143.0999999999999</v>
      </c>
      <c r="J118" s="1037">
        <v>1190.5</v>
      </c>
      <c r="L118" s="1037">
        <v>2052</v>
      </c>
      <c r="AQ118" s="1042">
        <f t="shared" si="6"/>
        <v>0</v>
      </c>
    </row>
    <row r="119" spans="1:43">
      <c r="A119" s="1041" t="s">
        <v>858</v>
      </c>
      <c r="H119" s="1037">
        <v>1772.4</v>
      </c>
      <c r="AQ119" s="1042">
        <f t="shared" si="6"/>
        <v>0</v>
      </c>
    </row>
    <row r="120" spans="1:43">
      <c r="A120" s="1041" t="s">
        <v>858</v>
      </c>
      <c r="L120" s="1037">
        <v>2052</v>
      </c>
      <c r="AQ120" s="1042">
        <f t="shared" si="6"/>
        <v>0</v>
      </c>
    </row>
    <row r="121" spans="1:43">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c r="A122" s="1041" t="s">
        <v>523</v>
      </c>
      <c r="V122" s="1037">
        <v>1819</v>
      </c>
      <c r="AQ122" s="1042">
        <f t="shared" si="6"/>
        <v>0</v>
      </c>
    </row>
    <row r="123" spans="1:43">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c r="A124" s="1041" t="s">
        <v>857</v>
      </c>
      <c r="F124" s="1037">
        <v>-7.6</v>
      </c>
      <c r="AQ124" s="1042">
        <f t="shared" si="6"/>
        <v>0</v>
      </c>
    </row>
    <row r="125" spans="1:43">
      <c r="A125" s="1041" t="s">
        <v>856</v>
      </c>
      <c r="G125" s="1037">
        <v>-54</v>
      </c>
      <c r="H125" s="1037">
        <v>-628.29999999999995</v>
      </c>
      <c r="L125" s="1037">
        <v>-646.20000000000005</v>
      </c>
      <c r="AQ125" s="1042">
        <f t="shared" si="6"/>
        <v>0</v>
      </c>
    </row>
    <row r="126" spans="1:43">
      <c r="A126" s="1041" t="s">
        <v>586</v>
      </c>
      <c r="J126" s="1037">
        <v>57.1</v>
      </c>
      <c r="AQ126" s="1042">
        <f t="shared" si="6"/>
        <v>0</v>
      </c>
    </row>
    <row r="127" spans="1:43">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c r="A129" s="1041" t="s">
        <v>855</v>
      </c>
      <c r="L129" s="1037">
        <v>98.8</v>
      </c>
      <c r="AQ129" s="1042">
        <f t="shared" si="6"/>
        <v>0</v>
      </c>
    </row>
    <row r="130" spans="1:43">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c r="A131" s="1041" t="s">
        <v>854</v>
      </c>
      <c r="AA131" s="1037">
        <v>53.2</v>
      </c>
      <c r="AQ131" s="1042">
        <f t="shared" si="6"/>
        <v>0</v>
      </c>
    </row>
    <row r="132" spans="1:43">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c r="A133" s="1041" t="s">
        <v>853</v>
      </c>
      <c r="L133" s="1037">
        <v>31.2</v>
      </c>
      <c r="AQ133" s="1042">
        <f t="shared" si="6"/>
        <v>0</v>
      </c>
    </row>
    <row r="134" spans="1:43">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c r="A135" s="1041" t="s">
        <v>852</v>
      </c>
      <c r="AA135" s="1037">
        <v>29.9</v>
      </c>
      <c r="AQ135" s="1042">
        <f t="shared" si="6"/>
        <v>0</v>
      </c>
    </row>
    <row r="136" spans="1:43">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c r="A137" s="1041" t="s">
        <v>851</v>
      </c>
      <c r="L137" s="1037">
        <v>130</v>
      </c>
      <c r="AQ137" s="1042">
        <f t="shared" si="6"/>
        <v>0</v>
      </c>
    </row>
    <row r="138" spans="1:43">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c r="A139" s="1041" t="s">
        <v>849</v>
      </c>
      <c r="AA139" s="1037">
        <v>83.1</v>
      </c>
      <c r="AM139" s="1037">
        <v>93.6</v>
      </c>
      <c r="AQ139" s="1042">
        <f t="shared" si="6"/>
        <v>93.6</v>
      </c>
    </row>
    <row r="140" spans="1:43">
      <c r="A140" s="1041" t="s">
        <v>848</v>
      </c>
      <c r="AJ140" s="1037">
        <v>87</v>
      </c>
      <c r="AQ140" s="1042">
        <f t="shared" si="6"/>
        <v>0</v>
      </c>
    </row>
    <row r="141" spans="1:43">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c r="A142" s="1041" t="s">
        <v>578</v>
      </c>
      <c r="G142" s="1037">
        <v>80.3</v>
      </c>
      <c r="H142" s="1037">
        <v>14.7</v>
      </c>
      <c r="J142" s="1037">
        <v>13.3</v>
      </c>
      <c r="L142" s="1037">
        <v>51.6</v>
      </c>
      <c r="AQ142" s="1042">
        <f t="shared" si="6"/>
        <v>0</v>
      </c>
    </row>
    <row r="143" spans="1:43">
      <c r="A143" s="1041" t="s">
        <v>847</v>
      </c>
      <c r="AO143" s="1037">
        <v>58</v>
      </c>
      <c r="AQ143" s="1042">
        <f t="shared" si="6"/>
        <v>58</v>
      </c>
    </row>
    <row r="144" spans="1:43">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c r="A145" s="1041" t="s">
        <v>555</v>
      </c>
      <c r="E145" s="1037">
        <v>589.20000000000005</v>
      </c>
      <c r="I145" s="1037">
        <v>665.2</v>
      </c>
      <c r="M145" s="1037">
        <v>745.9</v>
      </c>
      <c r="Q145" s="1037">
        <v>944.3</v>
      </c>
      <c r="AA145" s="1037">
        <v>1533</v>
      </c>
      <c r="AE145" s="1037">
        <v>1658</v>
      </c>
    </row>
    <row r="146" spans="1:31" s="1037" customFormat="1">
      <c r="A146" s="1041" t="s">
        <v>555</v>
      </c>
      <c r="E146" s="1037">
        <v>126.3</v>
      </c>
      <c r="I146" s="1037">
        <v>137</v>
      </c>
      <c r="M146" s="1037">
        <v>155</v>
      </c>
      <c r="Q146" s="1037">
        <v>212.4</v>
      </c>
      <c r="AA146" s="1037">
        <v>269</v>
      </c>
      <c r="AE146" s="1037">
        <v>289</v>
      </c>
    </row>
    <row r="147" spans="1:31" s="1037" customFormat="1">
      <c r="A147" s="1041" t="s">
        <v>554</v>
      </c>
      <c r="E147" s="1037">
        <v>594.1</v>
      </c>
      <c r="I147" s="1037">
        <v>538.79999999999995</v>
      </c>
      <c r="M147" s="1037">
        <v>461.4</v>
      </c>
      <c r="Q147" s="1037">
        <v>771.4</v>
      </c>
      <c r="AA147" s="1037">
        <v>1304</v>
      </c>
      <c r="AE147" s="1037">
        <v>1409</v>
      </c>
    </row>
    <row r="148" spans="1:31" s="1037" customFormat="1">
      <c r="A148" s="1041" t="s">
        <v>554</v>
      </c>
      <c r="AA148" s="1037">
        <v>26</v>
      </c>
      <c r="AE148" s="1037">
        <v>37</v>
      </c>
    </row>
    <row r="149" spans="1:31" s="1037" customFormat="1">
      <c r="A149" s="1041" t="s">
        <v>553</v>
      </c>
      <c r="E149" s="1037">
        <v>4.9000000000000004</v>
      </c>
      <c r="I149" s="1037">
        <v>-126.4</v>
      </c>
      <c r="M149" s="1037">
        <v>-284.5</v>
      </c>
      <c r="Q149" s="1037">
        <v>-172.9</v>
      </c>
      <c r="AA149" s="1037">
        <v>-229</v>
      </c>
      <c r="AE149" s="1037">
        <v>249</v>
      </c>
    </row>
    <row r="150" spans="1:31" s="1037" customFormat="1">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37</vt:i4>
      </vt:variant>
    </vt:vector>
  </HeadingPairs>
  <TitlesOfParts>
    <vt:vector size="73" baseType="lpstr">
      <vt:lpstr>WSO Cover Page</vt: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lpstr>Adjust</vt:lpstr>
      <vt:lpstr>amort</vt:lpstr>
      <vt:lpstr>BDA_CB_US_ARD_Items_Cash_Fl</vt:lpstr>
      <vt:lpstr>bs</vt:lpstr>
      <vt:lpstr>bs.date</vt:lpstr>
      <vt:lpstr>cf</vt:lpstr>
      <vt:lpstr>days</vt:lpstr>
      <vt:lpstr>DCF</vt:lpstr>
      <vt:lpstr>debt_interest</vt:lpstr>
      <vt:lpstr>dep</vt:lpstr>
      <vt:lpstr>equity</vt:lpstr>
      <vt:lpstr>FYE</vt:lpstr>
      <vt:lpstr>inputs</vt:lpstr>
      <vt:lpstr>is</vt:lpstr>
      <vt:lpstr>Name</vt:lpstr>
      <vt:lpstr>other</vt:lpstr>
      <vt:lpstr>amort!Print_Area</vt:lpstr>
      <vt:lpstr>BS!Print_Area</vt:lpstr>
      <vt:lpstr>cf!Print_Area</vt:lpstr>
      <vt:lpstr>DCF!Print_Area</vt:lpstr>
      <vt:lpstr>debt_interest!Print_Area</vt:lpstr>
      <vt:lpstr>equity!Print_Area</vt:lpstr>
      <vt:lpstr>inputs!Print_Area</vt:lpstr>
      <vt:lpstr>Investments!Print_Area</vt:lpstr>
      <vt:lpstr>IS!Print_Area</vt:lpstr>
      <vt:lpstr>other!Print_Area</vt:lpstr>
      <vt:lpstr>ratios!Print_Area</vt:lpstr>
      <vt:lpstr>reconciliations!Print_Area</vt:lpstr>
      <vt:lpstr>shares!Print_Area</vt:lpstr>
      <vt:lpstr>workingcap!Print_Area</vt:lpstr>
      <vt:lpstr>ratios!Print_Titles</vt:lpstr>
      <vt:lpstr>pv.date</vt:lpstr>
      <vt:lpstr>Ratios</vt:lpstr>
      <vt:lpstr>reconciliations</vt:lpstr>
      <vt:lpstr>shares</vt:lpstr>
      <vt:lpstr>Subheader</vt:lpstr>
      <vt:lpstr>workingcap</vt:lpstr>
    </vt:vector>
  </TitlesOfParts>
  <LinksUpToDate>false</LinksUpToDate>
  <SharedDoc>false</SharedDoc>
  <HyperlinkBase>www.trainingthestreet.com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Isla Okkinga</cp:lastModifiedBy>
  <cp:lastPrinted>2011-01-05T06:04:32Z</cp:lastPrinted>
  <dcterms:created xsi:type="dcterms:W3CDTF">2000-04-02T00:50:24Z</dcterms:created>
  <dcterms:modified xsi:type="dcterms:W3CDTF">2020-07-21T19:51:34Z</dcterms:modified>
</cp:coreProperties>
</file>