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ulihanlokey-my.sharepoint.com/personal/james_hu_hl_com/Documents/Desktop/"/>
    </mc:Choice>
  </mc:AlternateContent>
  <xr:revisionPtr revIDLastSave="0" documentId="14_{D6B34EC5-643D-4E22-91B5-CDC9EADAC4FE}" xr6:coauthVersionLast="47" xr6:coauthVersionMax="47" xr10:uidLastSave="{00000000-0000-0000-0000-000000000000}"/>
  <bookViews>
    <workbookView xWindow="-110" yWindow="-110" windowWidth="25820" windowHeight="14020" xr2:uid="{A4504046-5C17-4DE2-A0AA-11797DF4A2AE}"/>
  </bookViews>
  <sheets>
    <sheet name="Sheet1" sheetId="1" r:id="rId1"/>
  </sheets>
  <definedNames>
    <definedName name="_xlnm.Print_Area" localSheetId="0">Sheet1!$C$4:$H$84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G8" i="1" s="1"/>
  <c r="H8" i="1" s="1"/>
  <c r="D29" i="1"/>
  <c r="E29" i="1" s="1"/>
  <c r="F29" i="1" s="1"/>
  <c r="E10" i="1"/>
  <c r="F10" i="1" s="1"/>
  <c r="G10" i="1" s="1"/>
  <c r="H10" i="1" s="1"/>
  <c r="E33" i="1"/>
  <c r="F33" i="1" s="1"/>
  <c r="G33" i="1" s="1"/>
  <c r="H33" i="1" s="1"/>
  <c r="E32" i="1"/>
  <c r="F32" i="1" s="1"/>
  <c r="G32" i="1" s="1"/>
  <c r="H32" i="1" s="1"/>
  <c r="E31" i="1"/>
  <c r="F31" i="1" s="1"/>
  <c r="G31" i="1" s="1"/>
  <c r="H31" i="1" s="1"/>
  <c r="E30" i="1"/>
  <c r="F30" i="1" s="1"/>
  <c r="G30" i="1" s="1"/>
  <c r="H30" i="1" s="1"/>
  <c r="D17" i="1"/>
  <c r="D23" i="1" s="1"/>
  <c r="D75" i="1" s="1"/>
  <c r="F42" i="1"/>
  <c r="E42" i="1"/>
  <c r="D42" i="1"/>
  <c r="E21" i="1"/>
  <c r="F21" i="1" s="1"/>
  <c r="G21" i="1" s="1"/>
  <c r="H21" i="1" s="1"/>
  <c r="G20" i="1"/>
  <c r="H20" i="1" s="1"/>
  <c r="F65" i="1"/>
  <c r="F64" i="1"/>
  <c r="E65" i="1"/>
  <c r="G19" i="1"/>
  <c r="H19" i="1" s="1"/>
  <c r="H42" i="1" s="1"/>
  <c r="E64" i="1"/>
  <c r="D62" i="1"/>
  <c r="H15" i="1"/>
  <c r="H17" i="1" s="1"/>
  <c r="G15" i="1"/>
  <c r="G17" i="1" s="1"/>
  <c r="F15" i="1"/>
  <c r="F17" i="1" s="1"/>
  <c r="E15" i="1"/>
  <c r="E17" i="1" s="1"/>
  <c r="G29" i="1" l="1"/>
  <c r="H29" i="1" s="1"/>
  <c r="E48" i="1"/>
  <c r="F48" i="1"/>
  <c r="D48" i="1"/>
  <c r="G42" i="1"/>
  <c r="G48" i="1" s="1"/>
  <c r="D27" i="1"/>
  <c r="D37" i="1" s="1"/>
  <c r="D41" i="1" s="1"/>
  <c r="H23" i="1"/>
  <c r="H25" i="1" s="1"/>
  <c r="H27" i="1" s="1"/>
  <c r="F23" i="1"/>
  <c r="F25" i="1" s="1"/>
  <c r="F27" i="1" s="1"/>
  <c r="E23" i="1"/>
  <c r="E25" i="1" s="1"/>
  <c r="E27" i="1" s="1"/>
  <c r="G23" i="1"/>
  <c r="G25" i="1" s="1"/>
  <c r="G27" i="1" s="1"/>
  <c r="H48" i="1" l="1"/>
  <c r="D43" i="1"/>
  <c r="D52" i="1" s="1"/>
  <c r="D47" i="1"/>
  <c r="D49" i="1" s="1"/>
  <c r="E52" i="1" l="1"/>
  <c r="D57" i="1"/>
  <c r="E34" i="1"/>
  <c r="F52" i="1" l="1"/>
  <c r="F34" i="1"/>
  <c r="E37" i="1"/>
  <c r="E41" i="1" s="1"/>
  <c r="E43" i="1" l="1"/>
  <c r="E53" i="1" s="1"/>
  <c r="E47" i="1"/>
  <c r="E49" i="1" s="1"/>
  <c r="G52" i="1"/>
  <c r="G34" i="1"/>
  <c r="F37" i="1"/>
  <c r="F41" i="1" s="1"/>
  <c r="F43" i="1" s="1"/>
  <c r="F54" i="1" s="1"/>
  <c r="G54" i="1" s="1"/>
  <c r="H54" i="1" s="1"/>
  <c r="F47" i="1" l="1"/>
  <c r="F49" i="1" s="1"/>
  <c r="F53" i="1"/>
  <c r="E57" i="1"/>
  <c r="H52" i="1"/>
  <c r="H34" i="1"/>
  <c r="H37" i="1" s="1"/>
  <c r="H41" i="1" s="1"/>
  <c r="H43" i="1" s="1"/>
  <c r="H56" i="1" s="1"/>
  <c r="G37" i="1"/>
  <c r="G41" i="1" s="1"/>
  <c r="G43" i="1" s="1"/>
  <c r="G55" i="1" s="1"/>
  <c r="H55" i="1" s="1"/>
  <c r="H47" i="1" l="1"/>
  <c r="H49" i="1" s="1"/>
  <c r="G47" i="1"/>
  <c r="G49" i="1" s="1"/>
  <c r="G53" i="1"/>
  <c r="F57" i="1"/>
  <c r="H53" i="1" l="1"/>
  <c r="H57" i="1" s="1"/>
  <c r="G57" i="1"/>
</calcChain>
</file>

<file path=xl/sharedStrings.xml><?xml version="1.0" encoding="utf-8"?>
<sst xmlns="http://schemas.openxmlformats.org/spreadsheetml/2006/main" count="72" uniqueCount="56">
  <si>
    <t>Gross Pay</t>
  </si>
  <si>
    <t>Salary</t>
  </si>
  <si>
    <t>Bonus as % of Salary</t>
  </si>
  <si>
    <t>Assumptions</t>
  </si>
  <si>
    <t>Total Gross Pay</t>
  </si>
  <si>
    <t>Position</t>
  </si>
  <si>
    <t>An 2</t>
  </si>
  <si>
    <t>An 3</t>
  </si>
  <si>
    <t>As. 2</t>
  </si>
  <si>
    <t>As. 1</t>
  </si>
  <si>
    <t>As. 3</t>
  </si>
  <si>
    <t>Growth of 401k Cap</t>
  </si>
  <si>
    <t>N/A</t>
  </si>
  <si>
    <t>(-) 401k</t>
  </si>
  <si>
    <t>(-) HSA</t>
  </si>
  <si>
    <t>Growth of HSA Cap</t>
  </si>
  <si>
    <t>Total Taxable Income</t>
  </si>
  <si>
    <t>(-) Insurance</t>
  </si>
  <si>
    <t>Growth of Ins. Costs</t>
  </si>
  <si>
    <t>Tax as % of Taxable</t>
  </si>
  <si>
    <t>(-) Taxes</t>
  </si>
  <si>
    <t>Take-Home Pay</t>
  </si>
  <si>
    <t>Take Home Pay</t>
  </si>
  <si>
    <t>Balances</t>
  </si>
  <si>
    <t>401k</t>
  </si>
  <si>
    <t>(-) Rent</t>
  </si>
  <si>
    <t>Growth of Rent Costs</t>
  </si>
  <si>
    <t>(-) Going Out</t>
  </si>
  <si>
    <t>Growth of Going Out Costs</t>
  </si>
  <si>
    <t>Growth of Random Purchases Cost</t>
  </si>
  <si>
    <t>(-) Random Purchases</t>
  </si>
  <si>
    <t>.</t>
  </si>
  <si>
    <t>(-) Gas</t>
  </si>
  <si>
    <t>Growth of Gas Costs</t>
  </si>
  <si>
    <t>(-) Groceries, Utilities, Internet</t>
  </si>
  <si>
    <t>Growth of Groceries, Utilities, Internet Costs</t>
  </si>
  <si>
    <t>(-) Car Insurance, DMV, Misc</t>
  </si>
  <si>
    <t>Growth of Car Insurance, DMV, Misc</t>
  </si>
  <si>
    <t>Post-Expense Take Home</t>
  </si>
  <si>
    <t>2022 Balance</t>
  </si>
  <si>
    <t>2023 Balance</t>
  </si>
  <si>
    <t>2024 Balance</t>
  </si>
  <si>
    <t>2025 Balance</t>
  </si>
  <si>
    <t>2026 Balance</t>
  </si>
  <si>
    <t>Assumed Growth of Index Funds</t>
  </si>
  <si>
    <t>Investment Balance</t>
  </si>
  <si>
    <t>Inflows</t>
  </si>
  <si>
    <t>Total Inflows</t>
  </si>
  <si>
    <t>Total Balances</t>
  </si>
  <si>
    <t>IB Monkey Plan</t>
  </si>
  <si>
    <t>Post-Expense Take-Home Pay</t>
  </si>
  <si>
    <t>Growth of Depression Tax</t>
  </si>
  <si>
    <r>
      <t>Assumptions</t>
    </r>
    <r>
      <rPr>
        <b/>
        <vertAlign val="superscript"/>
        <sz val="10"/>
        <color theme="0"/>
        <rFont val="Arial"/>
        <family val="2"/>
      </rPr>
      <t>(3)</t>
    </r>
  </si>
  <si>
    <t>Age</t>
  </si>
  <si>
    <t>Assuming Balance Invested in Index Funds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</si>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</sst>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(#,##0\);&quot;--&quot;_);@_)"/>
    <numFmt numFmtId="165" formatCode="&quot;$&quot;#,##0_);\(&quot;$&quot;#,##0\);&quot;$&quot;&quot;--&quot;_);@_)"/>
    <numFmt numFmtId="166" formatCode="yyyy\A"/>
    <numFmt numFmtId="167" formatCode="yyyy\E"/>
    <numFmt numFmtId="168" formatCode="0.0%_);\(0.0%\);&quot;--&quot;_)"/>
    <numFmt numFmtId="169" formatCode="yyyy\P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474747"/>
      <name val="Arial"/>
      <family val="2"/>
    </font>
    <font>
      <sz val="10"/>
      <color rgb="FF0000FF"/>
      <name val="Arial"/>
      <family val="2"/>
    </font>
    <font>
      <sz val="10"/>
      <color rgb="FF800080"/>
      <name val="Arial"/>
      <family val="2"/>
    </font>
    <font>
      <sz val="10"/>
      <color rgb="FFFFFFFF"/>
      <name val="Arial"/>
      <family val="2"/>
    </font>
    <font>
      <i/>
      <sz val="10"/>
      <color rgb="FF0000FF"/>
      <name val="Arial"/>
      <family val="2"/>
    </font>
    <font>
      <i/>
      <sz val="10"/>
      <color rgb="FF474747"/>
      <name val="Arial"/>
      <family val="2"/>
    </font>
    <font>
      <b/>
      <sz val="10"/>
      <color rgb="FFFFFFFF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474747"/>
      <name val="Arial"/>
      <family val="2"/>
    </font>
    <font>
      <b/>
      <i/>
      <sz val="10"/>
      <color theme="1"/>
      <name val="Arial"/>
      <family val="2"/>
    </font>
    <font>
      <b/>
      <u/>
      <sz val="10"/>
      <color rgb="FF000000"/>
      <name val="Arial"/>
      <family val="2"/>
    </font>
    <font>
      <b/>
      <vertAlign val="superscript"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44654"/>
        <bgColor rgb="FF000000"/>
      </patternFill>
    </fill>
    <fill>
      <patternFill patternType="solid">
        <fgColor rgb="FFF2F2F2"/>
        <bgColor rgb="FF000000"/>
      </patternFill>
    </fill>
    <fill>
      <patternFill patternType="lightUp">
        <fgColor rgb="FF8A8A8A"/>
        <bgColor rgb="FFFFFFFF"/>
      </patternFill>
    </fill>
    <fill>
      <patternFill patternType="solid">
        <fgColor theme="1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/>
      <bottom style="medium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medium">
        <color rgb="FFB7B7B7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3" fillId="0" borderId="2" xfId="0" applyFont="1" applyBorder="1"/>
    <xf numFmtId="165" fontId="6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168" fontId="10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6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169" fontId="8" fillId="2" borderId="0" xfId="0" applyNumberFormat="1" applyFont="1" applyFill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 indent="1"/>
    </xf>
    <xf numFmtId="165" fontId="13" fillId="0" borderId="0" xfId="0" applyNumberFormat="1" applyFont="1" applyAlignment="1">
      <alignment horizontal="right"/>
    </xf>
    <xf numFmtId="0" fontId="14" fillId="0" borderId="0" xfId="0" applyFont="1"/>
    <xf numFmtId="0" fontId="14" fillId="0" borderId="5" xfId="0" applyFont="1" applyBorder="1"/>
    <xf numFmtId="165" fontId="3" fillId="0" borderId="5" xfId="0" applyNumberFormat="1" applyFont="1" applyBorder="1" applyAlignment="1">
      <alignment horizontal="right"/>
    </xf>
    <xf numFmtId="0" fontId="14" fillId="3" borderId="5" xfId="0" applyFont="1" applyFill="1" applyBorder="1"/>
    <xf numFmtId="165" fontId="3" fillId="3" borderId="5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13" fillId="0" borderId="0" xfId="0" applyFont="1"/>
    <xf numFmtId="168" fontId="9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9" fontId="3" fillId="0" borderId="0" xfId="1" applyFont="1"/>
    <xf numFmtId="165" fontId="6" fillId="0" borderId="0" xfId="1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0" fontId="11" fillId="0" borderId="0" xfId="0" applyFont="1"/>
    <xf numFmtId="0" fontId="8" fillId="0" borderId="0" xfId="0" applyFont="1"/>
    <xf numFmtId="165" fontId="5" fillId="0" borderId="0" xfId="0" applyNumberFormat="1" applyFont="1"/>
    <xf numFmtId="165" fontId="7" fillId="0" borderId="0" xfId="0" applyNumberFormat="1" applyFont="1"/>
    <xf numFmtId="165" fontId="5" fillId="0" borderId="0" xfId="1" applyNumberFormat="1" applyFont="1" applyFill="1" applyBorder="1" applyAlignment="1">
      <alignment horizontal="right"/>
    </xf>
    <xf numFmtId="0" fontId="14" fillId="0" borderId="6" xfId="0" applyFont="1" applyBorder="1"/>
    <xf numFmtId="165" fontId="14" fillId="0" borderId="6" xfId="0" applyNumberFormat="1" applyFont="1" applyBorder="1" applyAlignment="1">
      <alignment horizontal="right"/>
    </xf>
    <xf numFmtId="165" fontId="7" fillId="0" borderId="1" xfId="0" applyNumberFormat="1" applyFont="1" applyBorder="1"/>
    <xf numFmtId="0" fontId="17" fillId="0" borderId="0" xfId="0" applyFont="1"/>
    <xf numFmtId="165" fontId="7" fillId="4" borderId="0" xfId="0" applyNumberFormat="1" applyFont="1" applyFill="1"/>
    <xf numFmtId="0" fontId="13" fillId="0" borderId="1" xfId="0" applyFont="1" applyBorder="1"/>
    <xf numFmtId="165" fontId="7" fillId="4" borderId="1" xfId="0" applyNumberFormat="1" applyFont="1" applyFill="1" applyBorder="1"/>
    <xf numFmtId="0" fontId="2" fillId="5" borderId="3" xfId="0" applyFont="1" applyFill="1" applyBorder="1"/>
    <xf numFmtId="0" fontId="2" fillId="5" borderId="5" xfId="0" applyFont="1" applyFill="1" applyBorder="1"/>
    <xf numFmtId="0" fontId="2" fillId="5" borderId="4" xfId="0" applyFont="1" applyFill="1" applyBorder="1"/>
    <xf numFmtId="0" fontId="16" fillId="0" borderId="2" xfId="0" applyFont="1" applyBorder="1"/>
    <xf numFmtId="164" fontId="1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3B24-5A08-4A7B-BE7C-9FC903DD09B6}">
  <sheetPr>
    <pageSetUpPr fitToPage="1"/>
  </sheetPr>
  <dimension ref="C4:H87"/>
  <sheetViews>
    <sheetView showGridLines="0" tabSelected="1" view="pageBreakPreview" zoomScale="115" zoomScaleNormal="115" zoomScaleSheetLayoutView="115" workbookViewId="0">
      <selection activeCell="C2" sqref="C2"/>
    </sheetView>
  </sheetViews>
  <sheetFormatPr defaultRowHeight="12.5" x14ac:dyDescent="0.25"/>
  <cols>
    <col min="3" max="3" width="55.1796875" customWidth="1"/>
    <col min="4" max="8" width="13.6328125" customWidth="1"/>
  </cols>
  <sheetData>
    <row r="4" spans="3:8" ht="13.5" thickBot="1" x14ac:dyDescent="0.35">
      <c r="C4" s="43" t="s">
        <v>49</v>
      </c>
      <c r="D4" s="4"/>
      <c r="E4" s="4"/>
      <c r="F4" s="4"/>
      <c r="G4" s="4"/>
      <c r="H4" s="4"/>
    </row>
    <row r="5" spans="3:8" x14ac:dyDescent="0.25">
      <c r="C5" s="3"/>
      <c r="D5" s="3"/>
      <c r="E5" s="3"/>
      <c r="F5" s="3"/>
      <c r="G5" s="3"/>
      <c r="H5" s="3"/>
    </row>
    <row r="6" spans="3:8" s="1" customFormat="1" ht="13" x14ac:dyDescent="0.3">
      <c r="C6" s="40" t="s">
        <v>22</v>
      </c>
      <c r="D6" s="41"/>
      <c r="E6" s="41"/>
      <c r="F6" s="41"/>
      <c r="G6" s="41"/>
      <c r="H6" s="42"/>
    </row>
    <row r="7" spans="3:8" ht="13" x14ac:dyDescent="0.3">
      <c r="C7" s="1"/>
      <c r="D7" s="1"/>
    </row>
    <row r="8" spans="3:8" ht="12.5" customHeight="1" x14ac:dyDescent="0.25">
      <c r="D8" s="9">
        <v>44926</v>
      </c>
      <c r="E8" s="10">
        <f>+EOMONTH(D8,12)</f>
        <v>45291</v>
      </c>
      <c r="F8" s="11">
        <f>+EOMONTH(E8,12)</f>
        <v>45657</v>
      </c>
      <c r="G8" s="11">
        <f t="shared" ref="G8:H8" si="0">+EOMONTH(F8,12)</f>
        <v>46022</v>
      </c>
      <c r="H8" s="11">
        <f t="shared" si="0"/>
        <v>46387</v>
      </c>
    </row>
    <row r="9" spans="3:8" ht="12.5" customHeight="1" x14ac:dyDescent="0.25"/>
    <row r="10" spans="3:8" ht="12.5" customHeight="1" x14ac:dyDescent="0.3">
      <c r="C10" s="15" t="s">
        <v>53</v>
      </c>
      <c r="D10" s="44">
        <v>26</v>
      </c>
      <c r="E10" s="44">
        <f>+D10+1</f>
        <v>27</v>
      </c>
      <c r="F10" s="44">
        <f>+E10+1</f>
        <v>28</v>
      </c>
      <c r="G10" s="44">
        <f>+F10+1</f>
        <v>29</v>
      </c>
      <c r="H10" s="44">
        <f>+G10+1</f>
        <v>30</v>
      </c>
    </row>
    <row r="11" spans="3:8" ht="12.5" customHeight="1" x14ac:dyDescent="0.3">
      <c r="C11" s="47" t="s">
        <v>5</v>
      </c>
      <c r="D11" s="46" t="s">
        <v>6</v>
      </c>
      <c r="E11" s="46" t="s">
        <v>7</v>
      </c>
      <c r="F11" s="46" t="s">
        <v>9</v>
      </c>
      <c r="G11" s="46" t="s">
        <v>8</v>
      </c>
      <c r="H11" s="46" t="s">
        <v>10</v>
      </c>
    </row>
    <row r="12" spans="3:8" s="1" customFormat="1" ht="12.5" customHeight="1" x14ac:dyDescent="0.3">
      <c r="D12" s="45"/>
      <c r="E12" s="45"/>
      <c r="F12" s="45"/>
      <c r="G12" s="45"/>
      <c r="H12" s="45"/>
    </row>
    <row r="13" spans="3:8" ht="13" x14ac:dyDescent="0.3">
      <c r="C13" s="2" t="s">
        <v>0</v>
      </c>
    </row>
    <row r="14" spans="3:8" x14ac:dyDescent="0.25">
      <c r="C14" s="6" t="s">
        <v>1</v>
      </c>
      <c r="D14" s="5">
        <v>110000</v>
      </c>
      <c r="E14" s="5">
        <v>120000</v>
      </c>
      <c r="F14" s="5">
        <v>165000</v>
      </c>
      <c r="G14" s="5">
        <v>190000</v>
      </c>
      <c r="H14" s="5">
        <v>215000</v>
      </c>
    </row>
    <row r="15" spans="3:8" ht="14.5" x14ac:dyDescent="0.25">
      <c r="C15" s="6" t="s">
        <v>55</v>
      </c>
      <c r="D15" s="5">
        <v>70000</v>
      </c>
      <c r="E15" s="8">
        <f>+E14*E62</f>
        <v>60000</v>
      </c>
      <c r="F15" s="8">
        <f>+F14*F62</f>
        <v>82500</v>
      </c>
      <c r="G15" s="8">
        <f>+G14*G62</f>
        <v>95000</v>
      </c>
      <c r="H15" s="8">
        <f>+H14*H62</f>
        <v>107500</v>
      </c>
    </row>
    <row r="16" spans="3:8" ht="5" customHeight="1" x14ac:dyDescent="0.25">
      <c r="C16" s="6"/>
      <c r="D16" s="8"/>
      <c r="E16" s="8"/>
      <c r="F16" s="8"/>
      <c r="G16" s="8"/>
      <c r="H16" s="8"/>
    </row>
    <row r="17" spans="3:8" s="1" customFormat="1" ht="13" customHeight="1" thickBot="1" x14ac:dyDescent="0.35">
      <c r="C17" s="33" t="s">
        <v>4</v>
      </c>
      <c r="D17" s="34">
        <f>SUBTOTAL(9,D14:D15)</f>
        <v>180000</v>
      </c>
      <c r="E17" s="34">
        <f>SUBTOTAL(9,E14:E15)</f>
        <v>180000</v>
      </c>
      <c r="F17" s="34">
        <f>SUBTOTAL(9,F14:F15)</f>
        <v>247500</v>
      </c>
      <c r="G17" s="34">
        <f>SUBTOTAL(9,G14:G15)</f>
        <v>285000</v>
      </c>
      <c r="H17" s="34">
        <f>SUBTOTAL(9,H14:H15)</f>
        <v>322500</v>
      </c>
    </row>
    <row r="18" spans="3:8" s="1" customFormat="1" ht="5" customHeight="1" x14ac:dyDescent="0.3">
      <c r="C18" s="15"/>
      <c r="D18" s="20"/>
      <c r="E18" s="20"/>
      <c r="F18" s="20"/>
      <c r="G18" s="20"/>
      <c r="H18" s="20"/>
    </row>
    <row r="19" spans="3:8" s="1" customFormat="1" ht="13" x14ac:dyDescent="0.3">
      <c r="C19" s="6" t="s">
        <v>13</v>
      </c>
      <c r="D19" s="5">
        <v>-20500</v>
      </c>
      <c r="E19" s="5">
        <v>-22500</v>
      </c>
      <c r="F19" s="5">
        <v>-23000</v>
      </c>
      <c r="G19" s="8">
        <f t="shared" ref="G19:H21" si="1">+F19*(1+G64)</f>
        <v>-23690</v>
      </c>
      <c r="H19" s="8">
        <f t="shared" si="1"/>
        <v>-24400.7</v>
      </c>
    </row>
    <row r="20" spans="3:8" s="1" customFormat="1" ht="13" customHeight="1" x14ac:dyDescent="0.3">
      <c r="C20" s="13" t="s">
        <v>14</v>
      </c>
      <c r="D20" s="5">
        <v>-3650</v>
      </c>
      <c r="E20" s="5">
        <v>-3850</v>
      </c>
      <c r="F20" s="5">
        <v>-4150</v>
      </c>
      <c r="G20" s="14">
        <f t="shared" si="1"/>
        <v>-4274.5</v>
      </c>
      <c r="H20" s="14">
        <f t="shared" si="1"/>
        <v>-4402.7349999999997</v>
      </c>
    </row>
    <row r="21" spans="3:8" s="24" customFormat="1" ht="13" customHeight="1" x14ac:dyDescent="0.3">
      <c r="C21" s="13" t="s">
        <v>17</v>
      </c>
      <c r="D21" s="25">
        <v>-1800</v>
      </c>
      <c r="E21" s="32">
        <f>+D21*(1+E66)</f>
        <v>-1908</v>
      </c>
      <c r="F21" s="32">
        <f>+E21*(1+F66)</f>
        <v>-2022.48</v>
      </c>
      <c r="G21" s="32">
        <f t="shared" si="1"/>
        <v>-2143.8288000000002</v>
      </c>
      <c r="H21" s="32">
        <f t="shared" si="1"/>
        <v>-2272.4585280000006</v>
      </c>
    </row>
    <row r="22" spans="3:8" s="24" customFormat="1" ht="5" customHeight="1" x14ac:dyDescent="0.3">
      <c r="C22" s="13"/>
      <c r="D22" s="25"/>
      <c r="E22" s="25"/>
      <c r="F22" s="25"/>
      <c r="G22" s="25"/>
      <c r="H22" s="25"/>
    </row>
    <row r="23" spans="3:8" s="1" customFormat="1" ht="13" customHeight="1" x14ac:dyDescent="0.3">
      <c r="C23" s="16" t="s">
        <v>16</v>
      </c>
      <c r="D23" s="17">
        <f>+D17+D19+D20+D21</f>
        <v>154050</v>
      </c>
      <c r="E23" s="17">
        <f>+E17+E19+E20+E21</f>
        <v>151742</v>
      </c>
      <c r="F23" s="17">
        <f>+F17+F19+F20+F21</f>
        <v>218327.52</v>
      </c>
      <c r="G23" s="17">
        <f>+G17+G19+G20+G21</f>
        <v>254891.67120000001</v>
      </c>
      <c r="H23" s="17">
        <f>+H17+H19+H20+H21</f>
        <v>291424.10647200001</v>
      </c>
    </row>
    <row r="24" spans="3:8" ht="5" customHeight="1" x14ac:dyDescent="0.25"/>
    <row r="25" spans="3:8" ht="13" customHeight="1" x14ac:dyDescent="0.25">
      <c r="C25" s="13" t="s">
        <v>20</v>
      </c>
      <c r="D25" s="26">
        <v>-54821.5</v>
      </c>
      <c r="E25" s="26">
        <f>+-(E75*E23)</f>
        <v>-54627.119999999995</v>
      </c>
      <c r="F25" s="26">
        <f>+-(F75*F23)</f>
        <v>-79689.544799999989</v>
      </c>
      <c r="G25" s="26">
        <f>+-(G75*G23)</f>
        <v>-95584.376700000008</v>
      </c>
      <c r="H25" s="26">
        <f>+-(H75*H23)</f>
        <v>-112198.28099172001</v>
      </c>
    </row>
    <row r="26" spans="3:8" ht="5" customHeight="1" x14ac:dyDescent="0.25">
      <c r="C26" s="13"/>
      <c r="D26" s="26"/>
      <c r="E26" s="26"/>
      <c r="F26" s="26"/>
      <c r="G26" s="26"/>
      <c r="H26" s="26"/>
    </row>
    <row r="27" spans="3:8" s="1" customFormat="1" ht="13" customHeight="1" x14ac:dyDescent="0.3">
      <c r="C27" s="16" t="s">
        <v>21</v>
      </c>
      <c r="D27" s="17">
        <f>+D23+D25</f>
        <v>99228.5</v>
      </c>
      <c r="E27" s="17">
        <f t="shared" ref="E27:H27" si="2">+E23+E25</f>
        <v>97114.880000000005</v>
      </c>
      <c r="F27" s="17">
        <f t="shared" si="2"/>
        <v>138637.97519999999</v>
      </c>
      <c r="G27" s="17">
        <f t="shared" si="2"/>
        <v>159307.29450000002</v>
      </c>
      <c r="H27" s="17">
        <f t="shared" si="2"/>
        <v>179225.82548028001</v>
      </c>
    </row>
    <row r="28" spans="3:8" s="1" customFormat="1" ht="5" customHeight="1" x14ac:dyDescent="0.3">
      <c r="C28" s="15"/>
      <c r="D28" s="20"/>
      <c r="E28" s="20"/>
      <c r="F28" s="20"/>
      <c r="G28" s="20"/>
      <c r="H28" s="20"/>
    </row>
    <row r="29" spans="3:8" s="1" customFormat="1" ht="13" customHeight="1" x14ac:dyDescent="0.3">
      <c r="C29" s="13" t="s">
        <v>25</v>
      </c>
      <c r="D29" s="5">
        <f>-1490*12</f>
        <v>-17880</v>
      </c>
      <c r="E29" s="8">
        <f t="shared" ref="E29:H34" si="3">+D29*(1+E67)</f>
        <v>-20025.600000000002</v>
      </c>
      <c r="F29" s="8">
        <f t="shared" si="3"/>
        <v>-22428.672000000006</v>
      </c>
      <c r="G29" s="8">
        <f t="shared" si="3"/>
        <v>-25120.11264000001</v>
      </c>
      <c r="H29" s="8">
        <f t="shared" si="3"/>
        <v>-28134.526156800013</v>
      </c>
    </row>
    <row r="30" spans="3:8" s="1" customFormat="1" ht="13" customHeight="1" x14ac:dyDescent="0.3">
      <c r="C30" s="13" t="s">
        <v>34</v>
      </c>
      <c r="D30" s="5">
        <v>-3000</v>
      </c>
      <c r="E30" s="8">
        <f t="shared" si="3"/>
        <v>-3300.0000000000005</v>
      </c>
      <c r="F30" s="8">
        <f t="shared" si="3"/>
        <v>-3630.0000000000009</v>
      </c>
      <c r="G30" s="8">
        <f t="shared" si="3"/>
        <v>-3993.0000000000014</v>
      </c>
      <c r="H30" s="8">
        <f t="shared" si="3"/>
        <v>-4392.300000000002</v>
      </c>
    </row>
    <row r="31" spans="3:8" s="1" customFormat="1" ht="13" customHeight="1" x14ac:dyDescent="0.3">
      <c r="C31" s="13" t="s">
        <v>32</v>
      </c>
      <c r="D31" s="5">
        <v>-500</v>
      </c>
      <c r="E31" s="8">
        <f t="shared" si="3"/>
        <v>-540</v>
      </c>
      <c r="F31" s="8">
        <f t="shared" si="3"/>
        <v>-583.20000000000005</v>
      </c>
      <c r="G31" s="8">
        <f t="shared" si="3"/>
        <v>-629.85600000000011</v>
      </c>
      <c r="H31" s="8">
        <f t="shared" si="3"/>
        <v>-680.24448000000018</v>
      </c>
    </row>
    <row r="32" spans="3:8" s="1" customFormat="1" ht="13" customHeight="1" x14ac:dyDescent="0.3">
      <c r="C32" s="13" t="s">
        <v>27</v>
      </c>
      <c r="D32" s="5">
        <v>-2000</v>
      </c>
      <c r="E32" s="8">
        <f t="shared" si="3"/>
        <v>-2140</v>
      </c>
      <c r="F32" s="8">
        <f t="shared" si="3"/>
        <v>-2289.8000000000002</v>
      </c>
      <c r="G32" s="8">
        <f t="shared" si="3"/>
        <v>-2450.0860000000002</v>
      </c>
      <c r="H32" s="8">
        <f t="shared" si="3"/>
        <v>-2621.5920200000005</v>
      </c>
    </row>
    <row r="33" spans="3:8" s="1" customFormat="1" ht="13" customHeight="1" x14ac:dyDescent="0.3">
      <c r="C33" s="13" t="s">
        <v>30</v>
      </c>
      <c r="D33" s="5">
        <v>-3000</v>
      </c>
      <c r="E33" s="8">
        <f t="shared" si="3"/>
        <v>-3300.0000000000005</v>
      </c>
      <c r="F33" s="8">
        <f t="shared" si="3"/>
        <v>-3630.0000000000009</v>
      </c>
      <c r="G33" s="8">
        <f t="shared" si="3"/>
        <v>-3993.0000000000014</v>
      </c>
      <c r="H33" s="8">
        <f t="shared" si="3"/>
        <v>-4392.300000000002</v>
      </c>
    </row>
    <row r="34" spans="3:8" s="1" customFormat="1" ht="13" customHeight="1" x14ac:dyDescent="0.3">
      <c r="C34" s="13" t="s">
        <v>36</v>
      </c>
      <c r="D34" s="5">
        <v>-5000</v>
      </c>
      <c r="E34" s="8">
        <f t="shared" si="3"/>
        <v>-5250</v>
      </c>
      <c r="F34" s="8">
        <f t="shared" si="3"/>
        <v>-5512.5</v>
      </c>
      <c r="G34" s="8">
        <f t="shared" si="3"/>
        <v>-5788.125</v>
      </c>
      <c r="H34" s="8">
        <f t="shared" si="3"/>
        <v>-6077.53125</v>
      </c>
    </row>
    <row r="35" spans="3:8" s="1" customFormat="1" ht="13" customHeight="1" x14ac:dyDescent="0.3">
      <c r="C35" s="13"/>
      <c r="D35" s="5"/>
      <c r="E35" s="8"/>
      <c r="F35" s="8"/>
      <c r="G35" s="8"/>
      <c r="H35" s="8"/>
    </row>
    <row r="36" spans="3:8" s="1" customFormat="1" ht="5" customHeight="1" x14ac:dyDescent="0.3">
      <c r="C36" s="13"/>
      <c r="D36" s="5"/>
      <c r="E36" s="14"/>
      <c r="F36" s="14"/>
      <c r="G36" s="14"/>
      <c r="H36" s="14"/>
    </row>
    <row r="37" spans="3:8" s="1" customFormat="1" ht="13" customHeight="1" x14ac:dyDescent="0.3">
      <c r="C37" s="18" t="s">
        <v>50</v>
      </c>
      <c r="D37" s="19">
        <f>+SUM(D27,D29:D34)</f>
        <v>67848.5</v>
      </c>
      <c r="E37" s="19">
        <f>+SUM(E27,E29:E34)</f>
        <v>62559.28</v>
      </c>
      <c r="F37" s="19">
        <f>+SUM(F27,F29:F34)</f>
        <v>100563.80319999998</v>
      </c>
      <c r="G37" s="19">
        <f>+SUM(G27,G29:G34)</f>
        <v>117333.11486000002</v>
      </c>
      <c r="H37" s="19">
        <f>+SUM(H27,H29:H34)</f>
        <v>132927.33157348001</v>
      </c>
    </row>
    <row r="38" spans="3:8" s="1" customFormat="1" ht="13" customHeight="1" x14ac:dyDescent="0.3">
      <c r="C38" s="13"/>
      <c r="D38" s="5"/>
      <c r="E38" s="8" t="s">
        <v>31</v>
      </c>
      <c r="F38" s="8"/>
      <c r="G38" s="8"/>
      <c r="H38" s="8"/>
    </row>
    <row r="39" spans="3:8" s="1" customFormat="1" ht="13" customHeight="1" x14ac:dyDescent="0.3">
      <c r="C39" s="40" t="s">
        <v>46</v>
      </c>
      <c r="D39" s="41"/>
      <c r="E39" s="41"/>
      <c r="F39" s="41"/>
      <c r="G39" s="41"/>
      <c r="H39" s="42"/>
    </row>
    <row r="40" spans="3:8" s="1" customFormat="1" ht="13" customHeight="1" x14ac:dyDescent="0.3">
      <c r="C40" s="27"/>
      <c r="D40" s="28"/>
      <c r="E40" s="29"/>
      <c r="F40" s="29"/>
      <c r="G40" s="29"/>
      <c r="H40" s="29"/>
    </row>
    <row r="41" spans="3:8" s="1" customFormat="1" ht="13" customHeight="1" x14ac:dyDescent="0.3">
      <c r="C41" s="27" t="s">
        <v>38</v>
      </c>
      <c r="D41" s="31">
        <f>+D37</f>
        <v>67848.5</v>
      </c>
      <c r="E41" s="31">
        <f t="shared" ref="E41:H41" si="4">+E37</f>
        <v>62559.28</v>
      </c>
      <c r="F41" s="31">
        <f t="shared" si="4"/>
        <v>100563.80319999998</v>
      </c>
      <c r="G41" s="31">
        <f t="shared" si="4"/>
        <v>117333.11486000002</v>
      </c>
      <c r="H41" s="31">
        <f t="shared" si="4"/>
        <v>132927.33157348001</v>
      </c>
    </row>
    <row r="42" spans="3:8" s="1" customFormat="1" ht="13" customHeight="1" x14ac:dyDescent="0.3">
      <c r="C42" s="27" t="s">
        <v>24</v>
      </c>
      <c r="D42" s="31">
        <f>-D19</f>
        <v>20500</v>
      </c>
      <c r="E42" s="31">
        <f>-E19</f>
        <v>22500</v>
      </c>
      <c r="F42" s="31">
        <f>-F19</f>
        <v>23000</v>
      </c>
      <c r="G42" s="31">
        <f>-G19</f>
        <v>23690</v>
      </c>
      <c r="H42" s="31">
        <f>-H19</f>
        <v>24400.7</v>
      </c>
    </row>
    <row r="43" spans="3:8" s="1" customFormat="1" ht="13" customHeight="1" x14ac:dyDescent="0.3">
      <c r="C43" s="16" t="s">
        <v>47</v>
      </c>
      <c r="D43" s="17">
        <f>SUBTOTAL(9,D41:D42)</f>
        <v>88348.5</v>
      </c>
      <c r="E43" s="17">
        <f>SUBTOTAL(9,E41:E42)</f>
        <v>85059.28</v>
      </c>
      <c r="F43" s="17">
        <f>SUBTOTAL(9,F41:F42)</f>
        <v>123563.80319999998</v>
      </c>
      <c r="G43" s="17">
        <f>SUBTOTAL(9,G41:G42)</f>
        <v>141023.11486000003</v>
      </c>
      <c r="H43" s="17">
        <f>SUBTOTAL(9,H41:H42)</f>
        <v>157328.03157348002</v>
      </c>
    </row>
    <row r="44" spans="3:8" s="1" customFormat="1" ht="13" customHeight="1" x14ac:dyDescent="0.3">
      <c r="C44" s="21"/>
      <c r="D44" s="31"/>
      <c r="E44" s="31"/>
      <c r="F44" s="31"/>
      <c r="G44" s="31"/>
      <c r="H44" s="31"/>
    </row>
    <row r="45" spans="3:8" s="1" customFormat="1" ht="13" customHeight="1" x14ac:dyDescent="0.3">
      <c r="C45" s="40" t="s">
        <v>23</v>
      </c>
      <c r="D45" s="41"/>
      <c r="E45" s="41"/>
      <c r="F45" s="41"/>
      <c r="G45" s="41"/>
      <c r="H45" s="42"/>
    </row>
    <row r="46" spans="3:8" s="1" customFormat="1" ht="13" customHeight="1" x14ac:dyDescent="0.3">
      <c r="C46" s="21"/>
      <c r="D46" s="31"/>
      <c r="E46" s="31"/>
      <c r="F46" s="31"/>
      <c r="G46" s="31"/>
      <c r="H46" s="31"/>
    </row>
    <row r="47" spans="3:8" s="1" customFormat="1" ht="13" customHeight="1" x14ac:dyDescent="0.3">
      <c r="C47" s="27" t="s">
        <v>38</v>
      </c>
      <c r="D47" s="31">
        <f>+SUM($D41:D41)</f>
        <v>67848.5</v>
      </c>
      <c r="E47" s="31">
        <f>+SUM($D41:E41)</f>
        <v>130407.78</v>
      </c>
      <c r="F47" s="31">
        <f>+SUM($D41:F41)</f>
        <v>230971.58319999999</v>
      </c>
      <c r="G47" s="31">
        <f>+SUM($D41:G41)</f>
        <v>348304.69806000002</v>
      </c>
      <c r="H47" s="31">
        <f>+SUM($D41:H41)</f>
        <v>481232.02963348001</v>
      </c>
    </row>
    <row r="48" spans="3:8" s="1" customFormat="1" ht="13" customHeight="1" x14ac:dyDescent="0.3">
      <c r="C48" s="27" t="s">
        <v>24</v>
      </c>
      <c r="D48" s="31">
        <f>+SUM($D42:D42)</f>
        <v>20500</v>
      </c>
      <c r="E48" s="31">
        <f>+SUM($D42:E42)</f>
        <v>43000</v>
      </c>
      <c r="F48" s="31">
        <f>+SUM($D42:F42)</f>
        <v>66000</v>
      </c>
      <c r="G48" s="31">
        <f>+SUM($D42:G42)</f>
        <v>89690</v>
      </c>
      <c r="H48" s="31">
        <f>+SUM($D42:H42)</f>
        <v>114090.7</v>
      </c>
    </row>
    <row r="49" spans="3:8" s="1" customFormat="1" ht="13" customHeight="1" x14ac:dyDescent="0.3">
      <c r="C49" s="18" t="s">
        <v>48</v>
      </c>
      <c r="D49" s="19">
        <f>SUBTOTAL(9,D47:D48)</f>
        <v>88348.5</v>
      </c>
      <c r="E49" s="19">
        <f>SUBTOTAL(9,E47:E48)</f>
        <v>173407.78</v>
      </c>
      <c r="F49" s="19">
        <f>SUBTOTAL(9,F47:F48)</f>
        <v>296971.58319999999</v>
      </c>
      <c r="G49" s="19">
        <f>SUBTOTAL(9,G47:G48)</f>
        <v>437994.69806000002</v>
      </c>
      <c r="H49" s="19">
        <f>SUBTOTAL(9,H47:H48)</f>
        <v>595322.72963347996</v>
      </c>
    </row>
    <row r="50" spans="3:8" s="1" customFormat="1" ht="13" customHeight="1" x14ac:dyDescent="0.3">
      <c r="C50" s="21"/>
      <c r="D50" s="31"/>
      <c r="E50" s="31"/>
      <c r="F50" s="31"/>
      <c r="G50" s="31"/>
      <c r="H50" s="31"/>
    </row>
    <row r="51" spans="3:8" s="1" customFormat="1" ht="13" customHeight="1" x14ac:dyDescent="0.3">
      <c r="C51" s="36" t="s">
        <v>54</v>
      </c>
      <c r="D51" s="31"/>
      <c r="E51" s="31"/>
      <c r="F51" s="31"/>
      <c r="G51" s="31"/>
      <c r="H51" s="31"/>
    </row>
    <row r="52" spans="3:8" s="1" customFormat="1" ht="13" customHeight="1" x14ac:dyDescent="0.3">
      <c r="C52" s="21" t="s">
        <v>39</v>
      </c>
      <c r="D52" s="31">
        <f>+D$43</f>
        <v>88348.5</v>
      </c>
      <c r="E52" s="30">
        <f>+D52*(1+E78)</f>
        <v>92765.925000000003</v>
      </c>
      <c r="F52" s="30">
        <f>+E52*(1+F78)</f>
        <v>97404.221250000002</v>
      </c>
      <c r="G52" s="30">
        <f>+F52*(1+G78)</f>
        <v>102274.43231250001</v>
      </c>
      <c r="H52" s="30">
        <f>+G52*(1+H78)</f>
        <v>107388.15392812502</v>
      </c>
    </row>
    <row r="53" spans="3:8" s="1" customFormat="1" ht="13" customHeight="1" x14ac:dyDescent="0.3">
      <c r="C53" s="21" t="s">
        <v>40</v>
      </c>
      <c r="D53" s="37"/>
      <c r="E53" s="31">
        <f>+E$43</f>
        <v>85059.28</v>
      </c>
      <c r="F53" s="30">
        <f>+E53*(1+F79)</f>
        <v>89312.244000000006</v>
      </c>
      <c r="G53" s="30">
        <f>+F53*(1+G79)</f>
        <v>93777.856200000009</v>
      </c>
      <c r="H53" s="30">
        <f>+G53*(1+H79)</f>
        <v>98466.749010000014</v>
      </c>
    </row>
    <row r="54" spans="3:8" s="1" customFormat="1" ht="13" customHeight="1" x14ac:dyDescent="0.3">
      <c r="C54" s="21" t="s">
        <v>41</v>
      </c>
      <c r="D54" s="37"/>
      <c r="E54" s="37"/>
      <c r="F54" s="31">
        <f>+F$43</f>
        <v>123563.80319999998</v>
      </c>
      <c r="G54" s="30">
        <f>+F54*(1+G80)</f>
        <v>129741.99335999998</v>
      </c>
      <c r="H54" s="30">
        <f>+G54*(1+H80)</f>
        <v>136229.09302799997</v>
      </c>
    </row>
    <row r="55" spans="3:8" s="1" customFormat="1" ht="13" customHeight="1" x14ac:dyDescent="0.3">
      <c r="C55" s="21" t="s">
        <v>42</v>
      </c>
      <c r="D55" s="37"/>
      <c r="E55" s="37"/>
      <c r="F55" s="37"/>
      <c r="G55" s="31">
        <f>+G$43</f>
        <v>141023.11486000003</v>
      </c>
      <c r="H55" s="30">
        <f>+G55*(1+H81)</f>
        <v>148074.27060300004</v>
      </c>
    </row>
    <row r="56" spans="3:8" s="1" customFormat="1" ht="13" customHeight="1" x14ac:dyDescent="0.3">
      <c r="C56" s="38" t="s">
        <v>43</v>
      </c>
      <c r="D56" s="39"/>
      <c r="E56" s="39"/>
      <c r="F56" s="39"/>
      <c r="G56" s="39"/>
      <c r="H56" s="35">
        <f>+H$43</f>
        <v>157328.03157348002</v>
      </c>
    </row>
    <row r="57" spans="3:8" s="1" customFormat="1" ht="13" customHeight="1" x14ac:dyDescent="0.3">
      <c r="C57" s="18" t="s">
        <v>45</v>
      </c>
      <c r="D57" s="19">
        <f>+SUBTOTAL(9,D52:D56)</f>
        <v>88348.5</v>
      </c>
      <c r="E57" s="19">
        <f t="shared" ref="E57:H57" si="5">+SUBTOTAL(9,E52:E56)</f>
        <v>177825.20500000002</v>
      </c>
      <c r="F57" s="19">
        <f t="shared" si="5"/>
        <v>310280.26844999997</v>
      </c>
      <c r="G57" s="19">
        <f t="shared" si="5"/>
        <v>466817.3967325</v>
      </c>
      <c r="H57" s="19">
        <f t="shared" si="5"/>
        <v>647486.298142605</v>
      </c>
    </row>
    <row r="58" spans="3:8" s="1" customFormat="1" ht="13" customHeight="1" x14ac:dyDescent="0.3">
      <c r="C58" s="21"/>
      <c r="D58" s="31"/>
      <c r="E58" s="31"/>
      <c r="F58" s="31"/>
      <c r="G58" s="31"/>
      <c r="H58" s="31"/>
    </row>
    <row r="59" spans="3:8" s="1" customFormat="1" ht="13" customHeight="1" x14ac:dyDescent="0.3">
      <c r="C59" s="40" t="s">
        <v>52</v>
      </c>
      <c r="D59" s="41"/>
      <c r="E59" s="41"/>
      <c r="F59" s="41"/>
      <c r="G59" s="41"/>
      <c r="H59" s="42"/>
    </row>
    <row r="60" spans="3:8" s="1" customFormat="1" ht="13" customHeight="1" x14ac:dyDescent="0.3">
      <c r="C60" s="15"/>
      <c r="D60" s="20"/>
      <c r="E60" s="20"/>
      <c r="F60" s="20"/>
      <c r="G60" s="20"/>
      <c r="H60" s="20"/>
    </row>
    <row r="61" spans="3:8" ht="13" x14ac:dyDescent="0.3">
      <c r="C61" s="2" t="s">
        <v>3</v>
      </c>
    </row>
    <row r="62" spans="3:8" ht="13" x14ac:dyDescent="0.3">
      <c r="C62" s="23" t="s">
        <v>2</v>
      </c>
      <c r="D62" s="7">
        <f>+D15/D14</f>
        <v>0.63636363636363635</v>
      </c>
      <c r="E62" s="22">
        <v>0.5</v>
      </c>
      <c r="F62" s="22">
        <v>0.5</v>
      </c>
      <c r="G62" s="22">
        <v>0.5</v>
      </c>
      <c r="H62" s="22">
        <v>0.5</v>
      </c>
    </row>
    <row r="63" spans="3:8" ht="13" x14ac:dyDescent="0.3">
      <c r="C63" s="23"/>
      <c r="D63" s="7"/>
      <c r="E63" s="22"/>
      <c r="F63" s="22"/>
      <c r="G63" s="22"/>
      <c r="H63" s="22"/>
    </row>
    <row r="64" spans="3:8" ht="13" x14ac:dyDescent="0.3">
      <c r="C64" s="23" t="s">
        <v>11</v>
      </c>
      <c r="D64" s="7" t="s">
        <v>12</v>
      </c>
      <c r="E64" s="7">
        <f>+E19/D19-1</f>
        <v>9.7560975609756184E-2</v>
      </c>
      <c r="F64" s="7">
        <f>+F19/E19-1</f>
        <v>2.2222222222222143E-2</v>
      </c>
      <c r="G64" s="22">
        <v>0.03</v>
      </c>
      <c r="H64" s="22">
        <v>0.03</v>
      </c>
    </row>
    <row r="65" spans="3:8" ht="13" x14ac:dyDescent="0.3">
      <c r="C65" s="23" t="s">
        <v>15</v>
      </c>
      <c r="D65" s="7" t="s">
        <v>12</v>
      </c>
      <c r="E65" s="7">
        <f>+E20/D20-1</f>
        <v>5.4794520547945202E-2</v>
      </c>
      <c r="F65" s="7">
        <f>+F20/E20-1</f>
        <v>7.7922077922077948E-2</v>
      </c>
      <c r="G65" s="22">
        <v>0.03</v>
      </c>
      <c r="H65" s="22">
        <v>0.03</v>
      </c>
    </row>
    <row r="66" spans="3:8" ht="13" x14ac:dyDescent="0.3">
      <c r="C66" s="23" t="s">
        <v>18</v>
      </c>
      <c r="D66" s="7" t="s">
        <v>12</v>
      </c>
      <c r="E66" s="22">
        <v>0.06</v>
      </c>
      <c r="F66" s="22">
        <v>0.06</v>
      </c>
      <c r="G66" s="22">
        <v>0.06</v>
      </c>
      <c r="H66" s="22">
        <v>0.06</v>
      </c>
    </row>
    <row r="67" spans="3:8" ht="13" x14ac:dyDescent="0.3">
      <c r="C67" s="23" t="s">
        <v>26</v>
      </c>
      <c r="D67" s="7" t="s">
        <v>12</v>
      </c>
      <c r="E67" s="22">
        <v>0.12</v>
      </c>
      <c r="F67" s="22">
        <v>0.12</v>
      </c>
      <c r="G67" s="22">
        <v>0.12</v>
      </c>
      <c r="H67" s="22">
        <v>0.12</v>
      </c>
    </row>
    <row r="68" spans="3:8" ht="13" x14ac:dyDescent="0.3">
      <c r="C68" s="23" t="s">
        <v>35</v>
      </c>
      <c r="D68" s="7" t="s">
        <v>12</v>
      </c>
      <c r="E68" s="22">
        <v>0.1</v>
      </c>
      <c r="F68" s="22">
        <v>0.1</v>
      </c>
      <c r="G68" s="22">
        <v>0.1</v>
      </c>
      <c r="H68" s="22">
        <v>0.1</v>
      </c>
    </row>
    <row r="69" spans="3:8" ht="13" x14ac:dyDescent="0.3">
      <c r="C69" s="23" t="s">
        <v>33</v>
      </c>
      <c r="D69" s="7" t="s">
        <v>12</v>
      </c>
      <c r="E69" s="22">
        <v>0.08</v>
      </c>
      <c r="F69" s="22">
        <v>0.08</v>
      </c>
      <c r="G69" s="22">
        <v>0.08</v>
      </c>
      <c r="H69" s="22">
        <v>0.08</v>
      </c>
    </row>
    <row r="70" spans="3:8" ht="13" x14ac:dyDescent="0.3">
      <c r="C70" s="23" t="s">
        <v>28</v>
      </c>
      <c r="D70" s="7" t="s">
        <v>12</v>
      </c>
      <c r="E70" s="22">
        <v>7.0000000000000007E-2</v>
      </c>
      <c r="F70" s="22">
        <v>7.0000000000000007E-2</v>
      </c>
      <c r="G70" s="22">
        <v>7.0000000000000007E-2</v>
      </c>
      <c r="H70" s="22">
        <v>7.0000000000000007E-2</v>
      </c>
    </row>
    <row r="71" spans="3:8" ht="13" x14ac:dyDescent="0.3">
      <c r="C71" s="23" t="s">
        <v>29</v>
      </c>
      <c r="D71" s="7" t="s">
        <v>12</v>
      </c>
      <c r="E71" s="22">
        <v>0.1</v>
      </c>
      <c r="F71" s="22">
        <v>0.1</v>
      </c>
      <c r="G71" s="22">
        <v>0.1</v>
      </c>
      <c r="H71" s="22">
        <v>0.1</v>
      </c>
    </row>
    <row r="72" spans="3:8" ht="13" x14ac:dyDescent="0.3">
      <c r="C72" s="23" t="s">
        <v>37</v>
      </c>
      <c r="D72" s="7" t="s">
        <v>12</v>
      </c>
      <c r="E72" s="22">
        <v>0.05</v>
      </c>
      <c r="F72" s="22">
        <v>0.05</v>
      </c>
      <c r="G72" s="22">
        <v>0.05</v>
      </c>
      <c r="H72" s="22">
        <v>0.05</v>
      </c>
    </row>
    <row r="73" spans="3:8" ht="13" x14ac:dyDescent="0.3">
      <c r="C73" s="23" t="s">
        <v>51</v>
      </c>
      <c r="D73" s="7" t="s">
        <v>12</v>
      </c>
      <c r="E73" s="22">
        <v>0.03</v>
      </c>
      <c r="F73" s="22">
        <v>0.03</v>
      </c>
      <c r="G73" s="22">
        <v>0.03</v>
      </c>
      <c r="H73" s="22">
        <v>0.03</v>
      </c>
    </row>
    <row r="74" spans="3:8" ht="13" x14ac:dyDescent="0.3">
      <c r="C74" s="23"/>
      <c r="D74" s="7"/>
      <c r="E74" s="22"/>
      <c r="F74" s="22"/>
      <c r="G74" s="22"/>
      <c r="H74" s="22"/>
    </row>
    <row r="75" spans="3:8" s="1" customFormat="1" ht="13" customHeight="1" x14ac:dyDescent="0.3">
      <c r="C75" s="21" t="s">
        <v>19</v>
      </c>
      <c r="D75" s="7">
        <f>-D25/D23</f>
        <v>0.35586822460240181</v>
      </c>
      <c r="E75" s="22">
        <v>0.36</v>
      </c>
      <c r="F75" s="22">
        <v>0.36499999999999999</v>
      </c>
      <c r="G75" s="22">
        <v>0.375</v>
      </c>
      <c r="H75" s="22">
        <v>0.38500000000000001</v>
      </c>
    </row>
    <row r="76" spans="3:8" s="1" customFormat="1" ht="13" customHeight="1" x14ac:dyDescent="0.3">
      <c r="C76" s="21"/>
      <c r="D76" s="22"/>
      <c r="E76" s="22"/>
      <c r="F76" s="22"/>
      <c r="G76" s="22"/>
      <c r="H76" s="22"/>
    </row>
    <row r="77" spans="3:8" s="12" customFormat="1" ht="13" x14ac:dyDescent="0.3">
      <c r="C77" s="36" t="s">
        <v>44</v>
      </c>
      <c r="D77" s="31"/>
      <c r="E77" s="31"/>
      <c r="F77" s="31"/>
      <c r="G77" s="31"/>
      <c r="H77" s="31"/>
    </row>
    <row r="78" spans="3:8" ht="13" x14ac:dyDescent="0.3">
      <c r="C78" s="21" t="s">
        <v>39</v>
      </c>
      <c r="D78" s="37"/>
      <c r="E78" s="22">
        <v>0.05</v>
      </c>
      <c r="F78" s="22">
        <v>0.05</v>
      </c>
      <c r="G78" s="22">
        <v>0.05</v>
      </c>
      <c r="H78" s="22">
        <v>0.05</v>
      </c>
    </row>
    <row r="79" spans="3:8" ht="13" x14ac:dyDescent="0.3">
      <c r="C79" s="21" t="s">
        <v>40</v>
      </c>
      <c r="D79" s="37"/>
      <c r="E79" s="37"/>
      <c r="F79" s="22">
        <v>0.05</v>
      </c>
      <c r="G79" s="22">
        <v>0.05</v>
      </c>
      <c r="H79" s="22">
        <v>0.05</v>
      </c>
    </row>
    <row r="80" spans="3:8" ht="13" x14ac:dyDescent="0.3">
      <c r="C80" s="21" t="s">
        <v>41</v>
      </c>
      <c r="D80" s="37"/>
      <c r="E80" s="37"/>
      <c r="F80" s="37"/>
      <c r="G80" s="22">
        <v>0.05</v>
      </c>
      <c r="H80" s="22">
        <v>0.05</v>
      </c>
    </row>
    <row r="81" spans="3:8" ht="13" x14ac:dyDescent="0.3">
      <c r="C81" s="21" t="s">
        <v>42</v>
      </c>
      <c r="D81" s="37"/>
      <c r="E81" s="37"/>
      <c r="F81" s="37"/>
      <c r="G81" s="37"/>
      <c r="H81" s="22">
        <v>0.05</v>
      </c>
    </row>
    <row r="82" spans="3:8" x14ac:dyDescent="0.25">
      <c r="C82" s="21" t="s">
        <v>43</v>
      </c>
      <c r="D82" s="37"/>
      <c r="E82" s="37"/>
      <c r="F82" s="37"/>
      <c r="G82" s="37"/>
      <c r="H82" s="37"/>
    </row>
    <row r="85" spans="3:8" ht="13" x14ac:dyDescent="0.3">
      <c r="C85" s="12"/>
    </row>
    <row r="86" spans="3:8" ht="13" x14ac:dyDescent="0.3">
      <c r="C86" s="12"/>
    </row>
    <row r="87" spans="3:8" ht="13" x14ac:dyDescent="0.3">
      <c r="C87" s="12"/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2023-07-20T17:02:30Z</dcterms:created>
  <dcterms:modified xsi:type="dcterms:W3CDTF">2023-07-24T13:36:22Z</dcterms:modified>
</cp:coreProperties>
</file>