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Financial Statements (10K)" sheetId="1" r:id="rId1"/>
    <sheet name="IC, NOPLAT, FCF " sheetId="2" r:id="rId2"/>
    <sheet name="Sheet2" sheetId="3" r:id="rId3"/>
  </sheets>
  <definedNames/>
  <calcPr fullCalcOnLoad="1"/>
</workbook>
</file>

<file path=xl/comments2.xml><?xml version="1.0" encoding="utf-8"?>
<comments xmlns="http://schemas.openxmlformats.org/spreadsheetml/2006/main">
  <authors>
    <author>Laurens</author>
  </authors>
  <commentList>
    <comment ref="A29" authorId="0">
      <text>
        <r>
          <rPr>
            <b/>
            <sz val="9"/>
            <rFont val="Tahoma"/>
            <family val="2"/>
          </rPr>
          <t>Laurens:</t>
        </r>
        <r>
          <rPr>
            <sz val="9"/>
            <rFont val="Tahoma"/>
            <family val="2"/>
          </rPr>
          <t xml:space="preserve">
Plug value = equal to actual difference</t>
        </r>
      </text>
    </comment>
  </commentList>
</comments>
</file>

<file path=xl/sharedStrings.xml><?xml version="1.0" encoding="utf-8"?>
<sst xmlns="http://schemas.openxmlformats.org/spreadsheetml/2006/main" count="408" uniqueCount="167">
  <si>
    <t>Inventories</t>
  </si>
  <si>
    <t>Operating Cash</t>
  </si>
  <si>
    <t>Goodwill</t>
  </si>
  <si>
    <t>Long-term debt</t>
  </si>
  <si>
    <t>Accumulated other comprehensive income</t>
  </si>
  <si>
    <t>Class A common stock</t>
  </si>
  <si>
    <t>Class B common stock</t>
  </si>
  <si>
    <t>Additional paid-in-capital</t>
  </si>
  <si>
    <t>Retained earnings</t>
  </si>
  <si>
    <t>Depreciation</t>
  </si>
  <si>
    <t>NOPLAT</t>
  </si>
  <si>
    <t>Net income</t>
  </si>
  <si>
    <t>Difference</t>
  </si>
  <si>
    <t>Deferred income</t>
  </si>
  <si>
    <t>Current assets:</t>
  </si>
  <si>
    <t/>
  </si>
  <si>
    <t>Cash and cash equivalents</t>
  </si>
  <si>
    <t>Short-term investments</t>
  </si>
  <si>
    <t>Income tax receivable</t>
  </si>
  <si>
    <t>Deferred tax assets</t>
  </si>
  <si>
    <t>Prepaid expenses and other</t>
  </si>
  <si>
    <t>Total current assets</t>
  </si>
  <si>
    <t>Non-current investments</t>
  </si>
  <si>
    <t>Property and equipment, net</t>
  </si>
  <si>
    <t>Intangible assets, net</t>
  </si>
  <si>
    <t>Other assets</t>
  </si>
  <si>
    <t>LIABILITIES AND EQUITY</t>
  </si>
  <si>
    <t>Current liabilities:</t>
  </si>
  <si>
    <t>Accounts payable</t>
  </si>
  <si>
    <t>Income tax payable</t>
  </si>
  <si>
    <t>Accrued expenses and other</t>
  </si>
  <si>
    <t>Total current liabilities</t>
  </si>
  <si>
    <t>Other non-current liabilities</t>
  </si>
  <si>
    <t>Commitments and contingencies (Note 17)</t>
  </si>
  <si>
    <t>Total liabilities</t>
  </si>
  <si>
    <t>Equity:</t>
  </si>
  <si>
    <t>Total equity</t>
  </si>
  <si>
    <t>Accounts receivable, net of allowances of $262.7 million and $230.9 million</t>
  </si>
  <si>
    <t>Treasury stock, Class A</t>
  </si>
  <si>
    <t>Non-current liability for unrecognized tax benefits</t>
  </si>
  <si>
    <t>ASSETS</t>
  </si>
  <si>
    <t>Current maturities of debt</t>
  </si>
  <si>
    <t>Ralph Lauren Corp 10 K Filings 2008-2012</t>
  </si>
  <si>
    <t>Financial Statements</t>
  </si>
  <si>
    <t>1. Balance Sheet</t>
  </si>
  <si>
    <t>2. Income Statement</t>
  </si>
  <si>
    <t>Net sales</t>
  </si>
  <si>
    <t>Licensing revenue</t>
  </si>
  <si>
    <t>Net revenues</t>
  </si>
  <si>
    <t>Cost of goods sold (a)</t>
  </si>
  <si>
    <t>Gross profit</t>
  </si>
  <si>
    <t>Other costs and expenses:</t>
  </si>
  <si>
    <t>Selling, general and administrative expenses (a)</t>
  </si>
  <si>
    <t>Amortization of intangible assets</t>
  </si>
  <si>
    <t>Impairments of assets</t>
  </si>
  <si>
    <t>Restructuring charges</t>
  </si>
  <si>
    <t>Total other costs and expenses</t>
  </si>
  <si>
    <t>Operating income</t>
  </si>
  <si>
    <t>Foreign currency gains (losses)</t>
  </si>
  <si>
    <t>Interest expense</t>
  </si>
  <si>
    <t>Interest and other income, net</t>
  </si>
  <si>
    <t>Equity in income (loss) of equity-method</t>
  </si>
  <si>
    <t>investees</t>
  </si>
  <si>
    <t>Income before provision for income taxes</t>
  </si>
  <si>
    <t>Provision for income taxes</t>
  </si>
  <si>
    <t>Net income attributable to RLC</t>
  </si>
  <si>
    <t>Net income per common share attributable</t>
  </si>
  <si>
    <t>to RLC:</t>
  </si>
  <si>
    <t>Basic</t>
  </si>
  <si>
    <t>Diluted</t>
  </si>
  <si>
    <t>Weighted average common shares outstanding:</t>
  </si>
  <si>
    <t>Dividends declared per share</t>
  </si>
  <si>
    <t>(a) Includes total depreciation expense</t>
  </si>
  <si>
    <t>Less: Net income attributable to noncontrolling interest</t>
  </si>
  <si>
    <t>TOTAL ASSETS</t>
  </si>
  <si>
    <t>TOTAL LIABILITIES &amp; EQUITY</t>
  </si>
  <si>
    <t>3. Cash Flow Statement</t>
  </si>
  <si>
    <t>Cash flows from operating activities:</t>
  </si>
  <si>
    <t>Adjustments to reconcile net income to net cash provided by operating activities:</t>
  </si>
  <si>
    <t>Depreciation and amortization expense</t>
  </si>
  <si>
    <t>Deferred income tax expense (benefit)</t>
  </si>
  <si>
    <t>Equity in loss (income) of equity-method investees, net of dividends received</t>
  </si>
  <si>
    <t>Non-cash stock-based compensation expense</t>
  </si>
  <si>
    <t>Non-cash impairments of assets</t>
  </si>
  <si>
    <t>Other non-cash charges (benefits), net</t>
  </si>
  <si>
    <t>Excess tax benefits from stock-based compensation arrangements</t>
  </si>
  <si>
    <t>Changes in operating assets and liabilities:</t>
  </si>
  <si>
    <t>Accounts receivable</t>
  </si>
  <si>
    <t>Accounts payable and accrued liabilities</t>
  </si>
  <si>
    <t>Income tax receivables and payables</t>
  </si>
  <si>
    <t>Other balance sheet changes</t>
  </si>
  <si>
    <t>Net cash provided by operating activities</t>
  </si>
  <si>
    <t>Cash flows from investing activities:</t>
  </si>
  <si>
    <t>Purchases of investments</t>
  </si>
  <si>
    <t>Proceeds from sales and maturities of investments</t>
  </si>
  <si>
    <t>Capital expenditures</t>
  </si>
  <si>
    <t>Change in restricted cash deposits</t>
  </si>
  <si>
    <t>Net cash used in investing activities</t>
  </si>
  <si>
    <t>Cash flows from financing activities:</t>
  </si>
  <si>
    <t>Repayment of debt</t>
  </si>
  <si>
    <t>Proceeds from credit facilities</t>
  </si>
  <si>
    <t>Repayments of borrowings on credit facilities</t>
  </si>
  <si>
    <t>Payments of capital lease obligations</t>
  </si>
  <si>
    <t>Payments of dividends</t>
  </si>
  <si>
    <t>Proceeds from exercise of stock options</t>
  </si>
  <si>
    <t>Payment on interest rate swap termination</t>
  </si>
  <si>
    <t>Other financing activities</t>
  </si>
  <si>
    <t>Net cash used in financing activities</t>
  </si>
  <si>
    <t>Cash and cash equivalents at end of period</t>
  </si>
  <si>
    <t>Acquisitions and ventures, net of cash acquired and purchase price settlements</t>
  </si>
  <si>
    <t>Effect of exchange rate changes on cash and cash equivalents</t>
  </si>
  <si>
    <t>Non-cash foreign currency (gains) losses</t>
  </si>
  <si>
    <t>Debt issuance costs</t>
  </si>
  <si>
    <t>Non-cash provision for (reversals of) bad debt expense</t>
  </si>
  <si>
    <t>Non-cash restructuring (reversals) charges, net</t>
  </si>
  <si>
    <t>Non-cash litigation-related charges (reversals of excess reserves), net</t>
  </si>
  <si>
    <t>Net increase (decrease) in cash and cash equivalents</t>
  </si>
  <si>
    <t>Cash and cash equivalents at beginning of period</t>
  </si>
  <si>
    <t>Proceeds from issuance of debt</t>
  </si>
  <si>
    <t>Repurchases of common stock, including shares surrendered for tax withholdings</t>
  </si>
  <si>
    <t>Fixed Operating Assets</t>
  </si>
  <si>
    <t>Net Working Capital</t>
  </si>
  <si>
    <t>Operating Invested Capital</t>
  </si>
  <si>
    <t>Net non-operating assets</t>
  </si>
  <si>
    <t>Excess Cash</t>
  </si>
  <si>
    <t>Equity</t>
  </si>
  <si>
    <t>ST Debt</t>
  </si>
  <si>
    <t>LT Debt</t>
  </si>
  <si>
    <t>Check</t>
  </si>
  <si>
    <t>Total Invested Capital (inc Goodwill)</t>
  </si>
  <si>
    <t>Total Invested Capital (excl goodwill &amp; intangibles)</t>
  </si>
  <si>
    <t>Invested Capital Ralph Lauren</t>
  </si>
  <si>
    <t>Based on 10K 2008-2012</t>
  </si>
  <si>
    <t>Plug</t>
  </si>
  <si>
    <t>Original difference</t>
  </si>
  <si>
    <t>EBIT</t>
  </si>
  <si>
    <t>% of revenue</t>
  </si>
  <si>
    <t>EBIT to Net Income Ralph Lauren</t>
  </si>
  <si>
    <t>Other income:</t>
  </si>
  <si>
    <t>Income Before Taxation</t>
  </si>
  <si>
    <t>Taxation</t>
  </si>
  <si>
    <t>Income for Period</t>
  </si>
  <si>
    <t>Reported Net Income</t>
  </si>
  <si>
    <t>in %</t>
  </si>
  <si>
    <t>Taxes on EBIT</t>
  </si>
  <si>
    <t>Change in working capital</t>
  </si>
  <si>
    <t>Capex</t>
  </si>
  <si>
    <t>Free Cash Flow</t>
  </si>
  <si>
    <t>Non operating assets</t>
  </si>
  <si>
    <t>Non operating cash flow and other items</t>
  </si>
  <si>
    <t>Chage in ST debt</t>
  </si>
  <si>
    <t>Change in LT debt</t>
  </si>
  <si>
    <t>Interest expense after tax</t>
  </si>
  <si>
    <t>Interest income after tax</t>
  </si>
  <si>
    <t>Dividends &amp; repurchases</t>
  </si>
  <si>
    <t>Equity issues / other</t>
  </si>
  <si>
    <t>Financing Cash Flow</t>
  </si>
  <si>
    <t>Net cash flow</t>
  </si>
  <si>
    <t>Change in balance sheet account</t>
  </si>
  <si>
    <t>FCF Ralph Lauren</t>
  </si>
  <si>
    <t>Other mutations</t>
  </si>
  <si>
    <t>Effective Income Tax Rate</t>
  </si>
  <si>
    <t>3/31/2012</t>
  </si>
  <si>
    <t>4/2/2011</t>
  </si>
  <si>
    <t>4/3/2010</t>
  </si>
  <si>
    <t>3/28/2009</t>
  </si>
  <si>
    <t>3/29/2008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</si>
</sst>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&quot;$&quot;#,##0.00;[Red]\(&quot;$&quot;#,##0.00\)"/>
    <numFmt numFmtId="166" formatCode="#,##0.00;[Red]\(#,##0.00\)"/>
    <numFmt numFmtId="167" formatCode="&quot;$&quot;#,##0.00"/>
  </numFmts>
  <fonts count="51">
    <font>
      <sz val="8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63"/>
      <name val="Courier New"/>
      <family val="3"/>
    </font>
    <font>
      <b/>
      <sz val="9"/>
      <color indexed="63"/>
      <name val="Courier New"/>
      <family val="3"/>
    </font>
    <font>
      <sz val="10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b/>
      <sz val="10"/>
      <name val="Calibri"/>
      <family val="2"/>
    </font>
    <font>
      <sz val="12"/>
      <name val="Arial"/>
      <family val="2"/>
    </font>
    <font>
      <i/>
      <sz val="10"/>
      <color indexed="10"/>
      <name val="Calibri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Calibri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 applyNumberFormat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Border="0" applyProtection="0">
      <alignment vertical="top" wrapText="1"/>
    </xf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0" fillId="0" borderId="0" applyNumberFormat="0" applyBorder="0" applyProtection="0">
      <alignment vertical="top" wrapText="1"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Font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9" fillId="33" borderId="12" xfId="0" applyFont="1" applyFill="1" applyBorder="1" applyAlignment="1" applyProtection="1">
      <alignment/>
      <protection/>
    </xf>
    <xf numFmtId="164" fontId="0" fillId="33" borderId="0" xfId="44" applyNumberFormat="1" applyFill="1" applyAlignment="1">
      <alignment vertical="top"/>
    </xf>
    <xf numFmtId="0" fontId="12" fillId="33" borderId="12" xfId="0" applyFont="1" applyFill="1" applyBorder="1" applyAlignment="1" applyProtection="1">
      <alignment/>
      <protection/>
    </xf>
    <xf numFmtId="164" fontId="0" fillId="33" borderId="0" xfId="0" applyNumberFormat="1" applyFont="1" applyFill="1" applyAlignment="1">
      <alignment vertical="top" wrapText="1"/>
    </xf>
    <xf numFmtId="0" fontId="9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164" fontId="0" fillId="33" borderId="13" xfId="44" applyNumberFormat="1" applyFill="1" applyBorder="1" applyAlignment="1">
      <alignment vertical="top"/>
    </xf>
    <xf numFmtId="164" fontId="0" fillId="33" borderId="14" xfId="44" applyNumberFormat="1" applyFill="1" applyBorder="1" applyAlignment="1">
      <alignment vertical="top"/>
    </xf>
    <xf numFmtId="164" fontId="0" fillId="33" borderId="15" xfId="44" applyNumberFormat="1" applyFill="1" applyBorder="1" applyAlignment="1">
      <alignment vertical="top"/>
    </xf>
    <xf numFmtId="164" fontId="0" fillId="33" borderId="13" xfId="0" applyNumberFormat="1" applyFont="1" applyFill="1" applyBorder="1" applyAlignment="1">
      <alignment vertical="top" wrapText="1"/>
    </xf>
    <xf numFmtId="164" fontId="0" fillId="33" borderId="14" xfId="0" applyNumberFormat="1" applyFont="1" applyFill="1" applyBorder="1" applyAlignment="1">
      <alignment vertical="top" wrapText="1"/>
    </xf>
    <xf numFmtId="164" fontId="0" fillId="33" borderId="15" xfId="0" applyNumberFormat="1" applyFont="1" applyFill="1" applyBorder="1" applyAlignment="1">
      <alignment vertical="top" wrapText="1"/>
    </xf>
    <xf numFmtId="164" fontId="0" fillId="33" borderId="0" xfId="0" applyNumberFormat="1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/>
    </xf>
    <xf numFmtId="0" fontId="3" fillId="34" borderId="17" xfId="0" applyFont="1" applyFill="1" applyBorder="1" applyAlignment="1">
      <alignment vertical="top"/>
    </xf>
    <xf numFmtId="0" fontId="3" fillId="34" borderId="18" xfId="0" applyFont="1" applyFill="1" applyBorder="1" applyAlignment="1">
      <alignment vertical="top"/>
    </xf>
    <xf numFmtId="0" fontId="49" fillId="33" borderId="12" xfId="0" applyFont="1" applyFill="1" applyBorder="1" applyAlignment="1" applyProtection="1">
      <alignment/>
      <protection/>
    </xf>
    <xf numFmtId="164" fontId="50" fillId="33" borderId="0" xfId="0" applyNumberFormat="1" applyFont="1" applyFill="1" applyBorder="1" applyAlignment="1">
      <alignment vertical="top" wrapText="1"/>
    </xf>
    <xf numFmtId="10" fontId="0" fillId="0" borderId="0" xfId="57" applyNumberFormat="1">
      <alignment vertical="top" wrapText="1"/>
    </xf>
    <xf numFmtId="167" fontId="0" fillId="33" borderId="0" xfId="0" applyNumberFormat="1" applyFont="1" applyFill="1" applyAlignment="1">
      <alignment vertical="top" wrapText="1"/>
    </xf>
    <xf numFmtId="10" fontId="0" fillId="33" borderId="0" xfId="0" applyNumberFormat="1" applyFont="1" applyFill="1" applyAlignment="1">
      <alignment vertical="top" wrapText="1"/>
    </xf>
    <xf numFmtId="0" fontId="9" fillId="33" borderId="0" xfId="0" applyFont="1" applyFill="1" applyAlignment="1">
      <alignment vertical="top" wrapText="1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 horizontal="right"/>
      <protection/>
    </xf>
    <xf numFmtId="0" fontId="7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65" fontId="0" fillId="33" borderId="0" xfId="44" applyNumberFormat="1" applyFill="1" applyProtection="1">
      <alignment vertical="top" wrapText="1"/>
      <protection/>
    </xf>
    <xf numFmtId="165" fontId="0" fillId="33" borderId="0" xfId="0" applyNumberFormat="1" applyFont="1" applyFill="1" applyAlignment="1">
      <alignment vertical="top" wrapText="1"/>
    </xf>
    <xf numFmtId="0" fontId="7" fillId="33" borderId="0" xfId="0" applyFont="1" applyFill="1" applyAlignment="1" applyProtection="1">
      <alignment horizontal="right"/>
      <protection/>
    </xf>
    <xf numFmtId="165" fontId="2" fillId="33" borderId="0" xfId="44" applyNumberFormat="1" applyFont="1" applyFill="1" applyProtection="1">
      <alignment vertical="top" wrapText="1"/>
      <protection/>
    </xf>
    <xf numFmtId="165" fontId="10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66" fontId="7" fillId="33" borderId="0" xfId="0" applyNumberFormat="1" applyFont="1" applyFill="1" applyAlignment="1" applyProtection="1">
      <alignment horizontal="right"/>
      <protection/>
    </xf>
    <xf numFmtId="0" fontId="12" fillId="33" borderId="0" xfId="0" applyFont="1" applyFill="1" applyAlignment="1" applyProtection="1">
      <alignment/>
      <protection/>
    </xf>
    <xf numFmtId="10" fontId="0" fillId="33" borderId="0" xfId="57" applyNumberFormat="1" applyFill="1">
      <alignment vertical="top" wrapText="1"/>
    </xf>
    <xf numFmtId="165" fontId="7" fillId="33" borderId="0" xfId="0" applyNumberFormat="1" applyFont="1" applyFill="1" applyAlignment="1" applyProtection="1">
      <alignment horizontal="right"/>
      <protection/>
    </xf>
    <xf numFmtId="0" fontId="12" fillId="34" borderId="16" xfId="0" applyFont="1" applyFill="1" applyBorder="1" applyAlignment="1">
      <alignment horizontal="center" vertical="top"/>
    </xf>
    <xf numFmtId="0" fontId="12" fillId="34" borderId="17" xfId="0" applyFont="1" applyFill="1" applyBorder="1" applyAlignment="1">
      <alignment horizontal="center" vertical="top"/>
    </xf>
    <xf numFmtId="0" fontId="12" fillId="34" borderId="18" xfId="0" applyFont="1" applyFill="1" applyBorder="1" applyAlignment="1">
      <alignment horizontal="center" vertical="top"/>
    </xf>
    <xf numFmtId="0" fontId="2" fillId="34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164" fontId="0" fillId="33" borderId="0" xfId="0" applyNumberFormat="1" applyFont="1" applyFill="1" applyAlignment="1">
      <alignment vertical="top" wrapText="1"/>
    </xf>
    <xf numFmtId="164" fontId="4" fillId="33" borderId="0" xfId="0" applyNumberFormat="1" applyFont="1" applyFill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vertical="top" wrapText="1"/>
    </xf>
    <xf numFmtId="0" fontId="3" fillId="34" borderId="18" xfId="0" applyFont="1" applyFill="1" applyBorder="1" applyAlignment="1">
      <alignment vertical="top" wrapText="1"/>
    </xf>
    <xf numFmtId="10" fontId="4" fillId="33" borderId="0" xfId="57" applyNumberFormat="1" applyFont="1" applyFill="1">
      <alignment vertical="top" wrapText="1"/>
    </xf>
    <xf numFmtId="164" fontId="0" fillId="33" borderId="20" xfId="0" applyNumberFormat="1" applyFont="1" applyFill="1" applyBorder="1" applyAlignment="1">
      <alignment vertical="top" wrapText="1"/>
    </xf>
    <xf numFmtId="164" fontId="2" fillId="33" borderId="21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PageLayoutView="0" workbookViewId="0" topLeftCell="A1">
      <selection activeCell="B6" sqref="B6:F6"/>
    </sheetView>
  </sheetViews>
  <sheetFormatPr defaultColWidth="9.33203125" defaultRowHeight="11.25"/>
  <cols>
    <col min="1" max="1" width="77.66015625" style="3" bestFit="1" customWidth="1"/>
    <col min="2" max="6" width="12.83203125" style="3" bestFit="1" customWidth="1"/>
    <col min="7" max="7" width="10.5" style="3" bestFit="1" customWidth="1"/>
    <col min="8" max="8" width="12.83203125" style="3" bestFit="1" customWidth="1"/>
    <col min="9" max="9" width="10" style="3" customWidth="1"/>
    <col min="10" max="16384" width="9.33203125" style="3" customWidth="1"/>
  </cols>
  <sheetData>
    <row r="1" ht="15">
      <c r="A1" s="1" t="s">
        <v>42</v>
      </c>
    </row>
    <row r="2" ht="15.75" thickBot="1">
      <c r="A2" s="2" t="s">
        <v>43</v>
      </c>
    </row>
    <row r="4" ht="11.25">
      <c r="A4" s="10"/>
    </row>
    <row r="5" ht="12" thickBot="1"/>
    <row r="6" spans="1:7" ht="13.5" thickBot="1">
      <c r="A6" s="52" t="s">
        <v>44</v>
      </c>
      <c r="B6" s="46" t="s">
        <v>162</v>
      </c>
      <c r="C6" s="47" t="s">
        <v>163</v>
      </c>
      <c r="D6" s="47" t="s">
        <v>164</v>
      </c>
      <c r="E6" s="47" t="s">
        <v>165</v>
      </c>
      <c r="F6" s="48" t="s">
        <v>166</v>
      </c>
      <c r="G6" s="29"/>
    </row>
    <row r="7" spans="1:7" ht="12.75">
      <c r="A7" s="53"/>
      <c r="B7" s="53"/>
      <c r="C7" s="53"/>
      <c r="D7" s="53"/>
      <c r="E7" s="53"/>
      <c r="F7" s="53"/>
      <c r="G7" s="29"/>
    </row>
    <row r="8" spans="1:8" ht="13.5">
      <c r="A8" s="30" t="s">
        <v>40</v>
      </c>
      <c r="B8" s="31"/>
      <c r="C8" s="31"/>
      <c r="D8" s="31"/>
      <c r="E8" s="31"/>
      <c r="F8" s="31"/>
      <c r="G8" s="31"/>
      <c r="H8" s="32"/>
    </row>
    <row r="9" spans="1:8" ht="12.75">
      <c r="A9" s="31" t="s">
        <v>14</v>
      </c>
      <c r="B9" s="33" t="s">
        <v>15</v>
      </c>
      <c r="C9" s="33" t="s">
        <v>15</v>
      </c>
      <c r="D9" s="33" t="s">
        <v>15</v>
      </c>
      <c r="E9" s="33" t="s">
        <v>15</v>
      </c>
      <c r="F9" s="33" t="s">
        <v>15</v>
      </c>
      <c r="H9" s="34"/>
    </row>
    <row r="10" spans="1:8" ht="12.75">
      <c r="A10" s="35" t="s">
        <v>16</v>
      </c>
      <c r="B10" s="36">
        <v>671.6</v>
      </c>
      <c r="C10" s="36">
        <v>453</v>
      </c>
      <c r="D10" s="36">
        <v>563.1</v>
      </c>
      <c r="E10" s="36">
        <v>481.2</v>
      </c>
      <c r="F10" s="36">
        <v>551.5</v>
      </c>
      <c r="H10" s="34"/>
    </row>
    <row r="11" spans="1:8" ht="12.75">
      <c r="A11" s="35" t="s">
        <v>17</v>
      </c>
      <c r="B11" s="36">
        <v>515.7</v>
      </c>
      <c r="C11" s="36">
        <v>593.9</v>
      </c>
      <c r="D11" s="36">
        <v>584.1</v>
      </c>
      <c r="E11" s="36">
        <v>338.7</v>
      </c>
      <c r="F11" s="36">
        <v>74.3</v>
      </c>
      <c r="H11" s="34"/>
    </row>
    <row r="12" spans="1:8" ht="12.75">
      <c r="A12" s="35" t="s">
        <v>37</v>
      </c>
      <c r="B12" s="36">
        <v>547.2</v>
      </c>
      <c r="C12" s="36">
        <v>442.8</v>
      </c>
      <c r="D12" s="36">
        <v>381.9</v>
      </c>
      <c r="E12" s="36">
        <v>474.9</v>
      </c>
      <c r="F12" s="36">
        <v>508.4</v>
      </c>
      <c r="H12" s="34"/>
    </row>
    <row r="13" spans="1:8" ht="12.75">
      <c r="A13" s="35" t="s">
        <v>0</v>
      </c>
      <c r="B13" s="36">
        <v>841.6</v>
      </c>
      <c r="C13" s="36">
        <v>702.1</v>
      </c>
      <c r="D13" s="36">
        <v>504</v>
      </c>
      <c r="E13" s="36">
        <v>525.1</v>
      </c>
      <c r="F13" s="36">
        <v>514.9</v>
      </c>
      <c r="H13" s="34"/>
    </row>
    <row r="14" spans="1:9" ht="12.75">
      <c r="A14" s="35" t="s">
        <v>18</v>
      </c>
      <c r="B14" s="36">
        <v>17.2</v>
      </c>
      <c r="C14" s="36">
        <v>57.8</v>
      </c>
      <c r="D14" s="36">
        <v>0</v>
      </c>
      <c r="E14" s="36">
        <v>0</v>
      </c>
      <c r="F14" s="36">
        <v>0</v>
      </c>
      <c r="H14" s="34"/>
      <c r="I14" s="37"/>
    </row>
    <row r="15" spans="1:8" ht="12.75">
      <c r="A15" s="35" t="s">
        <v>19</v>
      </c>
      <c r="B15" s="36">
        <v>125.6</v>
      </c>
      <c r="C15" s="36">
        <v>92.1</v>
      </c>
      <c r="D15" s="36">
        <v>103</v>
      </c>
      <c r="E15" s="36">
        <v>101.8</v>
      </c>
      <c r="F15" s="36">
        <v>76.6</v>
      </c>
      <c r="H15" s="34"/>
    </row>
    <row r="16" spans="1:8" ht="12.75">
      <c r="A16" s="35" t="s">
        <v>20</v>
      </c>
      <c r="B16" s="36">
        <v>181</v>
      </c>
      <c r="C16" s="36">
        <v>136.3</v>
      </c>
      <c r="D16" s="36">
        <v>139.7</v>
      </c>
      <c r="E16" s="36">
        <v>135</v>
      </c>
      <c r="F16" s="36">
        <v>167.8</v>
      </c>
      <c r="H16" s="38"/>
    </row>
    <row r="17" spans="1:8" ht="13.5">
      <c r="A17" s="33" t="s">
        <v>15</v>
      </c>
      <c r="B17" s="36" t="s">
        <v>15</v>
      </c>
      <c r="C17" s="36" t="s">
        <v>15</v>
      </c>
      <c r="D17" s="38" t="s">
        <v>15</v>
      </c>
      <c r="E17" s="38" t="s">
        <v>15</v>
      </c>
      <c r="F17" s="38" t="s">
        <v>15</v>
      </c>
      <c r="H17" s="32"/>
    </row>
    <row r="18" spans="1:8" ht="12.75">
      <c r="A18" s="30" t="s">
        <v>21</v>
      </c>
      <c r="B18" s="39">
        <v>2899.9</v>
      </c>
      <c r="C18" s="39">
        <v>2478</v>
      </c>
      <c r="D18" s="39">
        <v>2275.8</v>
      </c>
      <c r="E18" s="39">
        <v>2056.7</v>
      </c>
      <c r="F18" s="39">
        <v>1893.5</v>
      </c>
      <c r="H18" s="34"/>
    </row>
    <row r="19" spans="1:8" ht="12.75">
      <c r="A19" s="35" t="s">
        <v>22</v>
      </c>
      <c r="B19" s="36">
        <v>99.9</v>
      </c>
      <c r="C19" s="36">
        <v>83.6</v>
      </c>
      <c r="D19" s="36">
        <v>75.5</v>
      </c>
      <c r="E19" s="36">
        <v>29.7</v>
      </c>
      <c r="F19" s="36">
        <v>0</v>
      </c>
      <c r="H19" s="34"/>
    </row>
    <row r="20" spans="1:8" ht="12.75">
      <c r="A20" s="35" t="s">
        <v>23</v>
      </c>
      <c r="B20" s="36">
        <v>884.1</v>
      </c>
      <c r="C20" s="36">
        <v>788.8</v>
      </c>
      <c r="D20" s="36">
        <v>697.2</v>
      </c>
      <c r="E20" s="36">
        <v>651.6</v>
      </c>
      <c r="F20" s="36">
        <v>709.9</v>
      </c>
      <c r="H20" s="34"/>
    </row>
    <row r="21" spans="1:8" ht="12.75">
      <c r="A21" s="35" t="s">
        <v>19</v>
      </c>
      <c r="B21" s="36">
        <v>39.8</v>
      </c>
      <c r="C21" s="36">
        <v>76.7</v>
      </c>
      <c r="D21" s="36">
        <v>101.9</v>
      </c>
      <c r="E21" s="36">
        <v>102.8</v>
      </c>
      <c r="F21" s="36">
        <v>116.9</v>
      </c>
      <c r="H21" s="34"/>
    </row>
    <row r="22" spans="1:8" ht="12.75">
      <c r="A22" s="35" t="s">
        <v>2</v>
      </c>
      <c r="B22" s="36">
        <v>1004</v>
      </c>
      <c r="C22" s="36">
        <v>1016.3</v>
      </c>
      <c r="D22" s="36">
        <v>986.6</v>
      </c>
      <c r="E22" s="36">
        <v>966.4</v>
      </c>
      <c r="F22" s="36">
        <v>975.1</v>
      </c>
      <c r="H22" s="34"/>
    </row>
    <row r="23" spans="1:8" ht="12.75">
      <c r="A23" s="35" t="s">
        <v>24</v>
      </c>
      <c r="B23" s="36">
        <v>359</v>
      </c>
      <c r="C23" s="36">
        <v>387.7</v>
      </c>
      <c r="D23" s="36">
        <v>363.2</v>
      </c>
      <c r="E23" s="36">
        <v>348.9</v>
      </c>
      <c r="F23" s="36">
        <v>349.3</v>
      </c>
      <c r="H23" s="38"/>
    </row>
    <row r="24" spans="1:8" ht="13.5">
      <c r="A24" s="35" t="s">
        <v>25</v>
      </c>
      <c r="B24" s="36">
        <v>129.7</v>
      </c>
      <c r="C24" s="36">
        <v>150</v>
      </c>
      <c r="D24" s="36">
        <v>148.7</v>
      </c>
      <c r="E24" s="36">
        <v>200.4</v>
      </c>
      <c r="F24" s="36">
        <v>320.8</v>
      </c>
      <c r="H24" s="32"/>
    </row>
    <row r="25" spans="1:6" ht="12.75">
      <c r="A25" s="33" t="s">
        <v>15</v>
      </c>
      <c r="B25" s="33" t="s">
        <v>15</v>
      </c>
      <c r="C25" s="33" t="s">
        <v>15</v>
      </c>
      <c r="D25" s="38" t="s">
        <v>15</v>
      </c>
      <c r="E25" s="38" t="s">
        <v>15</v>
      </c>
      <c r="F25" s="38" t="s">
        <v>15</v>
      </c>
    </row>
    <row r="26" spans="1:6" ht="12.75">
      <c r="A26" s="30" t="s">
        <v>74</v>
      </c>
      <c r="B26" s="40">
        <v>5416.4</v>
      </c>
      <c r="C26" s="40">
        <v>4981.1</v>
      </c>
      <c r="D26" s="40">
        <v>4648.9</v>
      </c>
      <c r="E26" s="40">
        <v>4356.5</v>
      </c>
      <c r="F26" s="40">
        <v>4365.5</v>
      </c>
    </row>
    <row r="27" spans="1:5" ht="12.75">
      <c r="A27" s="33" t="s">
        <v>15</v>
      </c>
      <c r="B27" s="33" t="s">
        <v>15</v>
      </c>
      <c r="C27" s="33" t="s">
        <v>15</v>
      </c>
      <c r="D27" s="38" t="s">
        <v>15</v>
      </c>
      <c r="E27" s="38" t="s">
        <v>15</v>
      </c>
    </row>
    <row r="28" spans="1:7" ht="12.75">
      <c r="A28" s="33" t="s">
        <v>15</v>
      </c>
      <c r="B28" s="31"/>
      <c r="C28" s="31"/>
      <c r="D28" s="41"/>
      <c r="E28" s="41"/>
      <c r="G28" s="33" t="s">
        <v>15</v>
      </c>
    </row>
    <row r="29" spans="1:7" ht="12.75">
      <c r="A29" s="30" t="s">
        <v>26</v>
      </c>
      <c r="B29" s="31"/>
      <c r="C29" s="31"/>
      <c r="D29" s="41"/>
      <c r="E29" s="41"/>
      <c r="G29" s="31"/>
    </row>
    <row r="30" spans="1:8" ht="12.75">
      <c r="A30" s="35" t="s">
        <v>27</v>
      </c>
      <c r="B30" s="33" t="s">
        <v>15</v>
      </c>
      <c r="C30" s="33" t="s">
        <v>15</v>
      </c>
      <c r="D30" s="38" t="s">
        <v>15</v>
      </c>
      <c r="E30" s="38" t="s">
        <v>15</v>
      </c>
      <c r="F30" s="33" t="s">
        <v>15</v>
      </c>
      <c r="G30" s="31"/>
      <c r="H30" s="34"/>
    </row>
    <row r="31" spans="1:8" ht="12.75">
      <c r="A31" s="35" t="s">
        <v>28</v>
      </c>
      <c r="B31" s="36">
        <v>180.6</v>
      </c>
      <c r="C31" s="36">
        <v>141.3</v>
      </c>
      <c r="D31" s="36">
        <v>149.8</v>
      </c>
      <c r="E31" s="36">
        <v>165.9</v>
      </c>
      <c r="F31" s="36">
        <v>205.7</v>
      </c>
      <c r="H31" s="34"/>
    </row>
    <row r="32" spans="1:8" ht="12.75">
      <c r="A32" s="35" t="s">
        <v>29</v>
      </c>
      <c r="B32" s="36">
        <v>71.9</v>
      </c>
      <c r="C32" s="36">
        <v>8.9</v>
      </c>
      <c r="D32" s="36">
        <v>37.8</v>
      </c>
      <c r="E32" s="36">
        <v>35.9</v>
      </c>
      <c r="F32" s="36">
        <v>28.8</v>
      </c>
      <c r="H32" s="34"/>
    </row>
    <row r="33" spans="1:8" ht="12.75">
      <c r="A33" s="35" t="s">
        <v>30</v>
      </c>
      <c r="B33" s="36">
        <v>693.7</v>
      </c>
      <c r="C33" s="36">
        <v>681.8</v>
      </c>
      <c r="D33" s="36">
        <v>559.7</v>
      </c>
      <c r="E33" s="36">
        <v>472.3</v>
      </c>
      <c r="F33" s="36">
        <v>467.7</v>
      </c>
      <c r="H33" s="34"/>
    </row>
    <row r="34" spans="1:8" ht="12.75">
      <c r="A34" s="35" t="s">
        <v>41</v>
      </c>
      <c r="B34" s="36" t="s">
        <v>15</v>
      </c>
      <c r="C34" s="36" t="s">
        <v>15</v>
      </c>
      <c r="D34" s="38" t="s">
        <v>15</v>
      </c>
      <c r="E34" s="38" t="s">
        <v>15</v>
      </c>
      <c r="F34" s="36">
        <v>206.4</v>
      </c>
      <c r="H34" s="34"/>
    </row>
    <row r="35" spans="1:8" ht="12.75">
      <c r="A35" s="33"/>
      <c r="B35" s="36"/>
      <c r="C35" s="36"/>
      <c r="D35" s="38"/>
      <c r="E35" s="38"/>
      <c r="F35" s="42"/>
      <c r="H35" s="34"/>
    </row>
    <row r="36" spans="1:8" ht="12" customHeight="1">
      <c r="A36" s="30" t="s">
        <v>31</v>
      </c>
      <c r="B36" s="39">
        <v>946.2</v>
      </c>
      <c r="C36" s="39">
        <v>832</v>
      </c>
      <c r="D36" s="39">
        <v>747.3</v>
      </c>
      <c r="E36" s="39">
        <v>674.1</v>
      </c>
      <c r="F36" s="39">
        <v>908.6</v>
      </c>
      <c r="H36" s="32"/>
    </row>
    <row r="37" spans="1:8" ht="12.75">
      <c r="A37" s="35" t="s">
        <v>3</v>
      </c>
      <c r="B37" s="36">
        <v>274.4</v>
      </c>
      <c r="C37" s="36">
        <v>291.9</v>
      </c>
      <c r="D37" s="36">
        <v>282.1</v>
      </c>
      <c r="E37" s="36">
        <v>406.4</v>
      </c>
      <c r="F37" s="36">
        <v>472.8</v>
      </c>
      <c r="H37" s="34"/>
    </row>
    <row r="38" spans="1:8" ht="12.75">
      <c r="A38" s="35" t="s">
        <v>39</v>
      </c>
      <c r="B38" s="36">
        <v>168</v>
      </c>
      <c r="C38" s="36">
        <v>156.4</v>
      </c>
      <c r="D38" s="36">
        <v>126</v>
      </c>
      <c r="E38" s="36">
        <v>154.8</v>
      </c>
      <c r="F38" s="36">
        <v>155.2</v>
      </c>
      <c r="H38" s="34"/>
    </row>
    <row r="39" spans="1:8" ht="12.75">
      <c r="A39" s="35" t="s">
        <v>32</v>
      </c>
      <c r="B39" s="36">
        <v>375.3</v>
      </c>
      <c r="C39" s="36">
        <v>396.1</v>
      </c>
      <c r="D39" s="36">
        <v>376.9</v>
      </c>
      <c r="E39" s="36">
        <v>386.1</v>
      </c>
      <c r="F39" s="36">
        <v>439.2</v>
      </c>
      <c r="H39" s="34"/>
    </row>
    <row r="40" spans="1:8" ht="12.75">
      <c r="A40" s="33" t="s">
        <v>15</v>
      </c>
      <c r="B40" s="36" t="s">
        <v>15</v>
      </c>
      <c r="C40" s="36" t="s">
        <v>15</v>
      </c>
      <c r="D40" s="42"/>
      <c r="E40" s="42"/>
      <c r="F40" s="38" t="s">
        <v>15</v>
      </c>
      <c r="H40" s="38"/>
    </row>
    <row r="41" spans="1:8" ht="12.75">
      <c r="A41" s="35" t="s">
        <v>33</v>
      </c>
      <c r="B41" s="36" t="s">
        <v>15</v>
      </c>
      <c r="C41" s="36" t="s">
        <v>15</v>
      </c>
      <c r="D41" s="38" t="s">
        <v>15</v>
      </c>
      <c r="E41" s="38" t="s">
        <v>15</v>
      </c>
      <c r="F41" s="38" t="s">
        <v>15</v>
      </c>
      <c r="H41" s="34"/>
    </row>
    <row r="42" spans="1:8" ht="13.5">
      <c r="A42" s="30" t="s">
        <v>34</v>
      </c>
      <c r="B42" s="39">
        <v>1763.9</v>
      </c>
      <c r="C42" s="39">
        <v>1676.4</v>
      </c>
      <c r="D42" s="39">
        <v>1532.3</v>
      </c>
      <c r="E42" s="39">
        <v>1621.4</v>
      </c>
      <c r="F42" s="39">
        <v>1975.8</v>
      </c>
      <c r="H42" s="32"/>
    </row>
    <row r="43" spans="1:8" ht="12.75">
      <c r="A43" s="33" t="s">
        <v>15</v>
      </c>
      <c r="B43" s="36" t="s">
        <v>15</v>
      </c>
      <c r="C43" s="36" t="s">
        <v>15</v>
      </c>
      <c r="D43" s="38" t="s">
        <v>15</v>
      </c>
      <c r="E43" s="38" t="s">
        <v>15</v>
      </c>
      <c r="F43" s="38" t="s">
        <v>15</v>
      </c>
      <c r="H43" s="38"/>
    </row>
    <row r="44" spans="1:8" ht="12.75">
      <c r="A44" s="43" t="s">
        <v>35</v>
      </c>
      <c r="B44" s="36" t="s">
        <v>15</v>
      </c>
      <c r="C44" s="36" t="s">
        <v>15</v>
      </c>
      <c r="D44" s="38" t="s">
        <v>15</v>
      </c>
      <c r="E44" s="38" t="s">
        <v>15</v>
      </c>
      <c r="F44" s="38" t="s">
        <v>15</v>
      </c>
      <c r="H44" s="34"/>
    </row>
    <row r="45" spans="1:8" ht="12.75">
      <c r="A45" s="35" t="s">
        <v>5</v>
      </c>
      <c r="B45" s="36">
        <v>0.9</v>
      </c>
      <c r="C45" s="36">
        <v>0.9</v>
      </c>
      <c r="D45" s="36">
        <v>0.8</v>
      </c>
      <c r="E45" s="36">
        <v>0.7</v>
      </c>
      <c r="F45" s="36">
        <v>0.7</v>
      </c>
      <c r="H45" s="34"/>
    </row>
    <row r="46" spans="1:8" ht="12.75">
      <c r="A46" s="35" t="s">
        <v>6</v>
      </c>
      <c r="B46" s="36">
        <v>0.3</v>
      </c>
      <c r="C46" s="36">
        <v>0.3</v>
      </c>
      <c r="D46" s="36">
        <v>0.4</v>
      </c>
      <c r="E46" s="36">
        <v>0.4</v>
      </c>
      <c r="F46" s="36">
        <v>0.4</v>
      </c>
      <c r="H46" s="34"/>
    </row>
    <row r="47" spans="1:8" ht="12.75">
      <c r="A47" s="35" t="s">
        <v>7</v>
      </c>
      <c r="B47" s="36">
        <v>1624</v>
      </c>
      <c r="C47" s="36">
        <v>1444.7</v>
      </c>
      <c r="D47" s="36">
        <v>1243.8</v>
      </c>
      <c r="E47" s="36">
        <v>1108.4</v>
      </c>
      <c r="F47" s="36">
        <v>1017.6</v>
      </c>
      <c r="H47" s="34"/>
    </row>
    <row r="48" spans="1:8" ht="12.75">
      <c r="A48" s="35" t="s">
        <v>8</v>
      </c>
      <c r="B48" s="36">
        <v>4042.4</v>
      </c>
      <c r="C48" s="36">
        <v>3435.3</v>
      </c>
      <c r="D48" s="36">
        <v>2915.3</v>
      </c>
      <c r="E48" s="36">
        <v>2465.5</v>
      </c>
      <c r="F48" s="36">
        <v>2079.3</v>
      </c>
      <c r="H48" s="34"/>
    </row>
    <row r="49" spans="1:8" ht="12.75">
      <c r="A49" s="35" t="s">
        <v>38</v>
      </c>
      <c r="B49" s="36">
        <v>-2211.7</v>
      </c>
      <c r="C49" s="36">
        <v>-1792.3</v>
      </c>
      <c r="D49" s="36">
        <v>-1197.7</v>
      </c>
      <c r="E49" s="36">
        <v>-966.7</v>
      </c>
      <c r="F49" s="36">
        <v>-820.9</v>
      </c>
      <c r="H49" s="34"/>
    </row>
    <row r="50" spans="1:8" ht="12.75">
      <c r="A50" s="35" t="s">
        <v>4</v>
      </c>
      <c r="B50" s="36">
        <v>196.6</v>
      </c>
      <c r="C50" s="36">
        <v>215.8</v>
      </c>
      <c r="D50" s="36">
        <v>154</v>
      </c>
      <c r="E50" s="36">
        <v>126.8</v>
      </c>
      <c r="F50" s="36">
        <v>112.6</v>
      </c>
      <c r="H50" s="34"/>
    </row>
    <row r="51" spans="1:8" ht="12.75">
      <c r="A51" s="33" t="s">
        <v>15</v>
      </c>
      <c r="B51" s="36" t="s">
        <v>15</v>
      </c>
      <c r="C51" s="36" t="s">
        <v>15</v>
      </c>
      <c r="D51" s="38" t="s">
        <v>15</v>
      </c>
      <c r="E51" s="38" t="s">
        <v>15</v>
      </c>
      <c r="F51" s="41"/>
      <c r="H51" s="34"/>
    </row>
    <row r="52" spans="1:8" ht="12.75">
      <c r="A52" s="30" t="s">
        <v>36</v>
      </c>
      <c r="B52" s="39">
        <v>3652.5</v>
      </c>
      <c r="C52" s="39">
        <v>3304.7</v>
      </c>
      <c r="D52" s="39">
        <v>3116.6</v>
      </c>
      <c r="E52" s="39">
        <v>2735.1</v>
      </c>
      <c r="F52" s="39">
        <v>2389.7</v>
      </c>
      <c r="H52" s="38"/>
    </row>
    <row r="53" spans="1:8" ht="13.5">
      <c r="A53" s="33" t="s">
        <v>15</v>
      </c>
      <c r="B53" s="33" t="s">
        <v>15</v>
      </c>
      <c r="C53" s="33" t="s">
        <v>15</v>
      </c>
      <c r="D53" s="38" t="s">
        <v>15</v>
      </c>
      <c r="E53" s="38" t="s">
        <v>15</v>
      </c>
      <c r="H53" s="32"/>
    </row>
    <row r="54" spans="1:6" ht="12.75">
      <c r="A54" s="30" t="s">
        <v>75</v>
      </c>
      <c r="B54" s="39">
        <v>5416.4</v>
      </c>
      <c r="C54" s="39">
        <v>4981.1</v>
      </c>
      <c r="D54" s="39">
        <v>4648.9</v>
      </c>
      <c r="E54" s="39">
        <v>4356.5</v>
      </c>
      <c r="F54" s="39">
        <v>4365.5</v>
      </c>
    </row>
    <row r="55" spans="1:5" ht="12.75">
      <c r="A55" s="29"/>
      <c r="B55" s="39"/>
      <c r="C55" s="39"/>
      <c r="D55" s="39"/>
      <c r="E55" s="39"/>
    </row>
    <row r="56" ht="12" thickBot="1"/>
    <row r="57" spans="1:6" ht="12" thickBot="1">
      <c r="A57" s="52" t="s">
        <v>45</v>
      </c>
      <c r="B57" s="49" t="str">
        <f>B6</f>
        <v>3/31/2012</v>
      </c>
      <c r="C57" s="50" t="str">
        <f>C6</f>
        <v>4/2/2011</v>
      </c>
      <c r="D57" s="50" t="str">
        <f>D6</f>
        <v>4/3/2010</v>
      </c>
      <c r="E57" s="50" t="str">
        <f>E6</f>
        <v>3/28/2009</v>
      </c>
      <c r="F57" s="51" t="str">
        <f>F6</f>
        <v>3/29/2008</v>
      </c>
    </row>
    <row r="58" spans="2:4" ht="11.25">
      <c r="B58" s="36"/>
      <c r="C58" s="36"/>
      <c r="D58" s="36"/>
    </row>
    <row r="59" spans="1:7" ht="12.75">
      <c r="A59" s="35" t="s">
        <v>46</v>
      </c>
      <c r="B59" s="36">
        <v>6678.8</v>
      </c>
      <c r="C59" s="36">
        <v>5481.8</v>
      </c>
      <c r="D59" s="36">
        <v>4795.5</v>
      </c>
      <c r="E59" s="36">
        <v>4823.7</v>
      </c>
      <c r="F59" s="36">
        <v>4880.1</v>
      </c>
      <c r="G59" s="33" t="s">
        <v>15</v>
      </c>
    </row>
    <row r="60" spans="1:7" ht="12.75">
      <c r="A60" s="35" t="s">
        <v>47</v>
      </c>
      <c r="B60" s="36">
        <v>180.7</v>
      </c>
      <c r="C60" s="36">
        <v>178.5</v>
      </c>
      <c r="D60" s="36">
        <v>183.4</v>
      </c>
      <c r="E60" s="36">
        <v>195.2</v>
      </c>
      <c r="F60" s="42"/>
      <c r="G60" s="31"/>
    </row>
    <row r="61" spans="1:8" ht="12.75">
      <c r="A61" s="35" t="s">
        <v>15</v>
      </c>
      <c r="B61" s="36" t="s">
        <v>15</v>
      </c>
      <c r="C61" s="36" t="s">
        <v>15</v>
      </c>
      <c r="D61" s="36" t="s">
        <v>15</v>
      </c>
      <c r="E61" s="36" t="s">
        <v>15</v>
      </c>
      <c r="F61" s="38" t="s">
        <v>15</v>
      </c>
      <c r="G61" s="29"/>
      <c r="H61" s="29"/>
    </row>
    <row r="62" spans="1:6" ht="12.75">
      <c r="A62" s="35" t="s">
        <v>48</v>
      </c>
      <c r="B62" s="36">
        <v>6859.5</v>
      </c>
      <c r="C62" s="36">
        <v>5660.3</v>
      </c>
      <c r="D62" s="36">
        <v>4978.9</v>
      </c>
      <c r="E62" s="36">
        <v>5018.9</v>
      </c>
      <c r="F62" s="36">
        <v>4880.1</v>
      </c>
    </row>
    <row r="63" spans="1:6" ht="12.75">
      <c r="A63" s="35" t="s">
        <v>49</v>
      </c>
      <c r="B63" s="36">
        <v>-2861.4</v>
      </c>
      <c r="C63" s="36">
        <v>-2342</v>
      </c>
      <c r="D63" s="36">
        <v>-2079.8</v>
      </c>
      <c r="E63" s="36">
        <v>-2288.2</v>
      </c>
      <c r="F63" s="36">
        <v>-2242</v>
      </c>
    </row>
    <row r="64" spans="1:6" ht="12.75">
      <c r="A64" s="35" t="s">
        <v>15</v>
      </c>
      <c r="B64" s="36" t="s">
        <v>15</v>
      </c>
      <c r="C64" s="36" t="s">
        <v>15</v>
      </c>
      <c r="D64" s="36" t="s">
        <v>15</v>
      </c>
      <c r="E64" s="36" t="s">
        <v>15</v>
      </c>
      <c r="F64" s="38" t="s">
        <v>15</v>
      </c>
    </row>
    <row r="65" spans="1:6" ht="12.75">
      <c r="A65" s="30" t="s">
        <v>50</v>
      </c>
      <c r="B65" s="39">
        <v>3998.1</v>
      </c>
      <c r="C65" s="39">
        <v>3318.3</v>
      </c>
      <c r="D65" s="39">
        <v>2899.1</v>
      </c>
      <c r="E65" s="39">
        <v>2730.7</v>
      </c>
      <c r="F65" s="39">
        <v>2638.1</v>
      </c>
    </row>
    <row r="66" spans="1:6" ht="12.75">
      <c r="A66" s="35" t="s">
        <v>15</v>
      </c>
      <c r="B66" s="36" t="s">
        <v>15</v>
      </c>
      <c r="C66" s="36" t="s">
        <v>15</v>
      </c>
      <c r="D66" s="36" t="s">
        <v>15</v>
      </c>
      <c r="E66" s="36" t="s">
        <v>15</v>
      </c>
      <c r="F66" s="39"/>
    </row>
    <row r="67" spans="1:6" ht="12.75">
      <c r="A67" s="35" t="s">
        <v>51</v>
      </c>
      <c r="B67" s="36" t="s">
        <v>15</v>
      </c>
      <c r="C67" s="36" t="s">
        <v>15</v>
      </c>
      <c r="D67" s="36" t="s">
        <v>15</v>
      </c>
      <c r="E67" s="36" t="s">
        <v>15</v>
      </c>
      <c r="F67" s="39"/>
    </row>
    <row r="68" spans="1:6" ht="12.75">
      <c r="A68" s="35" t="s">
        <v>52</v>
      </c>
      <c r="B68" s="36">
        <v>-2915.2</v>
      </c>
      <c r="C68" s="36">
        <v>-2442.7</v>
      </c>
      <c r="D68" s="36">
        <v>-2157</v>
      </c>
      <c r="E68" s="36">
        <v>-2036</v>
      </c>
      <c r="F68" s="36">
        <v>-1932.5</v>
      </c>
    </row>
    <row r="69" spans="1:6" ht="12.75">
      <c r="A69" s="35" t="s">
        <v>53</v>
      </c>
      <c r="B69" s="36">
        <v>-28.9</v>
      </c>
      <c r="C69" s="36">
        <v>-25.4</v>
      </c>
      <c r="D69" s="36">
        <v>-21.7</v>
      </c>
      <c r="E69" s="36">
        <v>-20.2</v>
      </c>
      <c r="F69" s="36">
        <v>-47.2</v>
      </c>
    </row>
    <row r="70" spans="1:6" ht="12.75">
      <c r="A70" s="35" t="s">
        <v>54</v>
      </c>
      <c r="B70" s="36">
        <v>-2.2</v>
      </c>
      <c r="C70" s="36">
        <v>-2.5</v>
      </c>
      <c r="D70" s="36">
        <v>-6.6</v>
      </c>
      <c r="E70" s="36">
        <v>-55.4</v>
      </c>
      <c r="F70" s="36">
        <v>-5</v>
      </c>
    </row>
    <row r="71" spans="1:6" ht="12.75">
      <c r="A71" s="35" t="s">
        <v>55</v>
      </c>
      <c r="B71" s="36">
        <v>-12.4</v>
      </c>
      <c r="C71" s="36">
        <v>-2.6</v>
      </c>
      <c r="D71" s="36">
        <v>-6.9</v>
      </c>
      <c r="E71" s="36">
        <v>-23.6</v>
      </c>
      <c r="F71" s="36">
        <v>0</v>
      </c>
    </row>
    <row r="72" spans="1:6" ht="12.75">
      <c r="A72" s="35" t="s">
        <v>15</v>
      </c>
      <c r="B72" s="36" t="s">
        <v>15</v>
      </c>
      <c r="C72" s="36" t="s">
        <v>15</v>
      </c>
      <c r="D72" s="36" t="s">
        <v>15</v>
      </c>
      <c r="E72" s="36" t="s">
        <v>15</v>
      </c>
      <c r="F72" s="38" t="s">
        <v>15</v>
      </c>
    </row>
    <row r="73" spans="1:6" ht="12.75">
      <c r="A73" s="30" t="s">
        <v>56</v>
      </c>
      <c r="B73" s="39">
        <v>-2958.7</v>
      </c>
      <c r="C73" s="39">
        <v>-2473.2</v>
      </c>
      <c r="D73" s="39">
        <v>-2192.2</v>
      </c>
      <c r="E73" s="39">
        <v>-2135.2</v>
      </c>
      <c r="F73" s="39">
        <v>-1984.7</v>
      </c>
    </row>
    <row r="74" spans="1:6" ht="12.75">
      <c r="A74" s="35" t="s">
        <v>15</v>
      </c>
      <c r="B74" s="36" t="s">
        <v>15</v>
      </c>
      <c r="C74" s="36" t="s">
        <v>15</v>
      </c>
      <c r="D74" s="36" t="s">
        <v>15</v>
      </c>
      <c r="E74" s="36" t="s">
        <v>15</v>
      </c>
      <c r="F74" s="38" t="s">
        <v>15</v>
      </c>
    </row>
    <row r="75" spans="1:6" ht="12.75">
      <c r="A75" s="30" t="s">
        <v>57</v>
      </c>
      <c r="B75" s="39">
        <v>1039.4</v>
      </c>
      <c r="C75" s="39">
        <v>845.1</v>
      </c>
      <c r="D75" s="39">
        <v>706.9</v>
      </c>
      <c r="E75" s="39">
        <v>595.5</v>
      </c>
      <c r="F75" s="39">
        <v>653.4</v>
      </c>
    </row>
    <row r="76" spans="1:6" ht="12.75">
      <c r="A76" s="35" t="s">
        <v>58</v>
      </c>
      <c r="B76" s="36">
        <v>-1.5</v>
      </c>
      <c r="C76" s="36">
        <v>-1.4</v>
      </c>
      <c r="D76" s="36">
        <v>-2.2</v>
      </c>
      <c r="E76" s="36">
        <v>1.6</v>
      </c>
      <c r="F76" s="36">
        <v>-6.4</v>
      </c>
    </row>
    <row r="77" spans="1:6" ht="12.75">
      <c r="A77" s="35" t="s">
        <v>59</v>
      </c>
      <c r="B77" s="36">
        <v>-24.5</v>
      </c>
      <c r="C77" s="36">
        <v>-18.3</v>
      </c>
      <c r="D77" s="36">
        <v>-22.2</v>
      </c>
      <c r="E77" s="36">
        <v>-26.6</v>
      </c>
      <c r="F77" s="36">
        <v>-25.7</v>
      </c>
    </row>
    <row r="78" spans="1:6" ht="12.75">
      <c r="A78" s="35" t="s">
        <v>60</v>
      </c>
      <c r="B78" s="36">
        <v>11</v>
      </c>
      <c r="C78" s="36">
        <v>7.7</v>
      </c>
      <c r="D78" s="36">
        <v>12.4</v>
      </c>
      <c r="E78" s="36">
        <v>22</v>
      </c>
      <c r="F78" s="36">
        <v>24.7</v>
      </c>
    </row>
    <row r="79" spans="1:6" ht="12.75">
      <c r="A79" s="35" t="s">
        <v>61</v>
      </c>
      <c r="B79" s="36">
        <v>-9.3</v>
      </c>
      <c r="C79" s="36">
        <v>-7.7</v>
      </c>
      <c r="D79" s="36">
        <v>-5.6</v>
      </c>
      <c r="E79" s="36">
        <v>-5</v>
      </c>
      <c r="F79" s="36">
        <v>-1.8</v>
      </c>
    </row>
    <row r="80" spans="1:6" ht="12.75">
      <c r="A80" s="35" t="s">
        <v>62</v>
      </c>
      <c r="B80" s="36"/>
      <c r="C80" s="36"/>
      <c r="D80" s="36"/>
      <c r="E80" s="36"/>
      <c r="F80" s="41"/>
    </row>
    <row r="81" spans="1:6" ht="12.75">
      <c r="A81" s="35" t="s">
        <v>15</v>
      </c>
      <c r="B81" s="36" t="s">
        <v>15</v>
      </c>
      <c r="C81" s="36" t="s">
        <v>15</v>
      </c>
      <c r="D81" s="36" t="s">
        <v>15</v>
      </c>
      <c r="E81" s="36" t="s">
        <v>15</v>
      </c>
      <c r="F81" s="38" t="s">
        <v>15</v>
      </c>
    </row>
    <row r="82" spans="1:6" ht="12.75">
      <c r="A82" s="30" t="s">
        <v>63</v>
      </c>
      <c r="B82" s="39">
        <v>1015.1</v>
      </c>
      <c r="C82" s="39">
        <v>825.4</v>
      </c>
      <c r="D82" s="39">
        <v>689.3</v>
      </c>
      <c r="E82" s="39">
        <v>587.5</v>
      </c>
      <c r="F82" s="39">
        <v>644.2</v>
      </c>
    </row>
    <row r="83" spans="1:6" ht="12.75">
      <c r="A83" s="35" t="s">
        <v>64</v>
      </c>
      <c r="B83" s="36">
        <v>-334.1</v>
      </c>
      <c r="C83" s="36">
        <v>-257.8</v>
      </c>
      <c r="D83" s="36">
        <v>-209.8</v>
      </c>
      <c r="E83" s="36">
        <v>-181.5</v>
      </c>
      <c r="F83" s="36">
        <v>-222.3</v>
      </c>
    </row>
    <row r="84" spans="1:6" ht="12.75">
      <c r="A84" s="35" t="s">
        <v>73</v>
      </c>
      <c r="B84" s="36"/>
      <c r="C84" s="36"/>
      <c r="D84" s="36"/>
      <c r="E84" s="36"/>
      <c r="F84" s="36">
        <v>-2.1</v>
      </c>
    </row>
    <row r="85" spans="1:6" ht="12.75">
      <c r="A85" s="35" t="s">
        <v>15</v>
      </c>
      <c r="B85" s="36" t="s">
        <v>15</v>
      </c>
      <c r="C85" s="36" t="s">
        <v>15</v>
      </c>
      <c r="D85" s="36" t="s">
        <v>15</v>
      </c>
      <c r="E85" s="36" t="s">
        <v>15</v>
      </c>
      <c r="F85" s="38"/>
    </row>
    <row r="86" spans="1:6" ht="12.75">
      <c r="A86" s="30" t="s">
        <v>65</v>
      </c>
      <c r="B86" s="39">
        <v>681</v>
      </c>
      <c r="C86" s="39">
        <v>567.6</v>
      </c>
      <c r="D86" s="39">
        <v>479.5</v>
      </c>
      <c r="E86" s="39">
        <v>406</v>
      </c>
      <c r="F86" s="39">
        <v>419.8</v>
      </c>
    </row>
    <row r="87" spans="1:6" ht="12.75">
      <c r="A87" s="35" t="s">
        <v>161</v>
      </c>
      <c r="B87" s="44">
        <f>(B83/B82)*-1</f>
        <v>0.3291301349620727</v>
      </c>
      <c r="C87" s="44">
        <f>(C83/C82)*-1</f>
        <v>0.31233341410225346</v>
      </c>
      <c r="D87" s="44">
        <f>(D83/D82)*-1</f>
        <v>0.304366748875671</v>
      </c>
      <c r="E87" s="44">
        <f>(E83/E82)*-1</f>
        <v>0.308936170212766</v>
      </c>
      <c r="F87" s="44">
        <f>(F83/F82)*-1</f>
        <v>0.3450791679602608</v>
      </c>
    </row>
    <row r="88" spans="1:6" ht="12.75">
      <c r="A88" s="35"/>
      <c r="B88" s="44"/>
      <c r="C88" s="44"/>
      <c r="D88" s="44"/>
      <c r="E88" s="44"/>
      <c r="F88" s="44"/>
    </row>
    <row r="89" spans="1:6" ht="12.75">
      <c r="A89" s="35" t="s">
        <v>66</v>
      </c>
      <c r="E89" s="38" t="s">
        <v>15</v>
      </c>
      <c r="F89" s="42"/>
    </row>
    <row r="90" spans="1:6" ht="12.75">
      <c r="A90" s="35" t="s">
        <v>67</v>
      </c>
      <c r="E90" s="41"/>
      <c r="F90" s="41"/>
    </row>
    <row r="91" spans="1:6" ht="12.75">
      <c r="A91" s="35" t="s">
        <v>68</v>
      </c>
      <c r="B91" s="36">
        <v>7.35</v>
      </c>
      <c r="C91" s="36">
        <v>5.91</v>
      </c>
      <c r="D91" s="36">
        <v>4.85</v>
      </c>
      <c r="E91" s="36">
        <v>4.09</v>
      </c>
      <c r="F91" s="36">
        <v>4.1</v>
      </c>
    </row>
    <row r="92" spans="1:6" ht="12.75">
      <c r="A92" s="35" t="s">
        <v>15</v>
      </c>
      <c r="B92" s="36" t="s">
        <v>15</v>
      </c>
      <c r="C92" s="36" t="s">
        <v>15</v>
      </c>
      <c r="D92" s="36" t="s">
        <v>15</v>
      </c>
      <c r="E92" s="36" t="s">
        <v>15</v>
      </c>
      <c r="F92" s="36" t="s">
        <v>15</v>
      </c>
    </row>
    <row r="93" spans="1:6" ht="12.75">
      <c r="A93" s="35" t="s">
        <v>69</v>
      </c>
      <c r="B93" s="36">
        <v>7.13</v>
      </c>
      <c r="C93" s="36">
        <v>5.75</v>
      </c>
      <c r="D93" s="36">
        <v>4.73</v>
      </c>
      <c r="E93" s="36">
        <v>4.01</v>
      </c>
      <c r="F93" s="36">
        <v>3.99</v>
      </c>
    </row>
    <row r="94" spans="1:6" ht="12.75">
      <c r="A94" s="35" t="s">
        <v>15</v>
      </c>
      <c r="B94" s="36" t="s">
        <v>15</v>
      </c>
      <c r="C94" s="36" t="s">
        <v>15</v>
      </c>
      <c r="D94" s="36" t="s">
        <v>15</v>
      </c>
      <c r="E94" s="36" t="s">
        <v>15</v>
      </c>
      <c r="F94" s="36" t="s">
        <v>15</v>
      </c>
    </row>
    <row r="95" spans="1:6" ht="12.75">
      <c r="A95" s="35" t="s">
        <v>70</v>
      </c>
      <c r="B95" s="36" t="s">
        <v>15</v>
      </c>
      <c r="C95" s="36" t="s">
        <v>15</v>
      </c>
      <c r="D95" s="36" t="s">
        <v>15</v>
      </c>
      <c r="E95" s="36" t="s">
        <v>15</v>
      </c>
      <c r="F95" s="36" t="s">
        <v>15</v>
      </c>
    </row>
    <row r="96" spans="1:6" ht="12.75">
      <c r="A96" s="35" t="s">
        <v>68</v>
      </c>
      <c r="B96" s="36">
        <v>92.7</v>
      </c>
      <c r="C96" s="36">
        <v>96</v>
      </c>
      <c r="D96" s="36">
        <v>98.9</v>
      </c>
      <c r="E96" s="36">
        <v>99.2</v>
      </c>
      <c r="F96" s="36">
        <v>102.3</v>
      </c>
    </row>
    <row r="97" spans="1:6" ht="12.75">
      <c r="A97" s="35" t="s">
        <v>15</v>
      </c>
      <c r="B97" s="36" t="s">
        <v>15</v>
      </c>
      <c r="C97" s="36" t="s">
        <v>15</v>
      </c>
      <c r="D97" s="36" t="s">
        <v>15</v>
      </c>
      <c r="E97" s="36" t="s">
        <v>15</v>
      </c>
      <c r="F97" s="36" t="s">
        <v>15</v>
      </c>
    </row>
    <row r="98" spans="1:6" ht="12.75">
      <c r="A98" s="35" t="s">
        <v>69</v>
      </c>
      <c r="B98" s="36">
        <v>95.5</v>
      </c>
      <c r="C98" s="36">
        <v>98.7</v>
      </c>
      <c r="D98" s="36">
        <v>101.3</v>
      </c>
      <c r="E98" s="36">
        <v>101.3</v>
      </c>
      <c r="F98" s="36">
        <v>105.2</v>
      </c>
    </row>
    <row r="99" spans="1:6" ht="12.75">
      <c r="A99" s="35" t="s">
        <v>15</v>
      </c>
      <c r="B99" s="36" t="s">
        <v>15</v>
      </c>
      <c r="C99" s="36" t="s">
        <v>15</v>
      </c>
      <c r="D99" s="36" t="s">
        <v>15</v>
      </c>
      <c r="E99" s="36" t="s">
        <v>15</v>
      </c>
      <c r="F99" s="36" t="s">
        <v>15</v>
      </c>
    </row>
    <row r="100" spans="1:6" ht="12.75">
      <c r="A100" s="35" t="s">
        <v>71</v>
      </c>
      <c r="B100" s="36">
        <v>0.8</v>
      </c>
      <c r="C100" s="36">
        <v>0.5</v>
      </c>
      <c r="D100" s="36">
        <v>0.3</v>
      </c>
      <c r="E100" s="36">
        <v>0.2</v>
      </c>
      <c r="F100" s="36">
        <v>0.2</v>
      </c>
    </row>
    <row r="101" spans="1:6" ht="12.75">
      <c r="A101" s="35" t="s">
        <v>15</v>
      </c>
      <c r="B101" s="36" t="s">
        <v>15</v>
      </c>
      <c r="C101" s="36" t="s">
        <v>15</v>
      </c>
      <c r="D101" s="36" t="s">
        <v>15</v>
      </c>
      <c r="E101" s="36" t="s">
        <v>15</v>
      </c>
      <c r="F101" s="36" t="s">
        <v>15</v>
      </c>
    </row>
    <row r="102" spans="1:6" ht="12.75">
      <c r="A102" s="35" t="s">
        <v>72</v>
      </c>
      <c r="B102" s="36">
        <v>-196.3</v>
      </c>
      <c r="C102" s="36">
        <v>-168.7</v>
      </c>
      <c r="D102" s="36">
        <v>-159.5</v>
      </c>
      <c r="E102" s="36">
        <v>-164.2</v>
      </c>
      <c r="F102" s="36">
        <v>-154.1</v>
      </c>
    </row>
    <row r="105" ht="11.25">
      <c r="A105" s="10"/>
    </row>
    <row r="106" ht="12" thickBot="1">
      <c r="A106" s="10"/>
    </row>
    <row r="107" spans="1:6" ht="12" thickBot="1">
      <c r="A107" s="52" t="s">
        <v>76</v>
      </c>
      <c r="B107" s="49" t="str">
        <f>B6</f>
        <v>3/31/2012</v>
      </c>
      <c r="C107" s="50" t="str">
        <f>C6</f>
        <v>4/2/2011</v>
      </c>
      <c r="D107" s="50" t="str">
        <f>D6</f>
        <v>4/3/2010</v>
      </c>
      <c r="E107" s="50" t="str">
        <f>E6</f>
        <v>3/28/2009</v>
      </c>
      <c r="F107" s="51" t="str">
        <f>F6</f>
        <v>3/29/2008</v>
      </c>
    </row>
    <row r="108" spans="1:9" ht="12">
      <c r="A108" s="10"/>
      <c r="B108" s="10"/>
      <c r="C108" s="10"/>
      <c r="D108" s="10"/>
      <c r="E108" s="10"/>
      <c r="F108" s="10"/>
      <c r="I108" s="34"/>
    </row>
    <row r="109" spans="1:9" ht="12.75">
      <c r="A109" s="35" t="s">
        <v>77</v>
      </c>
      <c r="B109" s="38" t="s">
        <v>15</v>
      </c>
      <c r="C109" s="38" t="s">
        <v>15</v>
      </c>
      <c r="D109" s="38" t="s">
        <v>15</v>
      </c>
      <c r="H109" s="45"/>
      <c r="I109" s="34"/>
    </row>
    <row r="110" spans="1:9" ht="12.75">
      <c r="A110" s="35" t="s">
        <v>11</v>
      </c>
      <c r="B110" s="36">
        <v>681</v>
      </c>
      <c r="C110" s="36">
        <v>567.6</v>
      </c>
      <c r="D110" s="36">
        <v>479.5</v>
      </c>
      <c r="E110" s="36">
        <v>406</v>
      </c>
      <c r="F110" s="36">
        <v>421.9</v>
      </c>
      <c r="H110" s="38"/>
      <c r="I110" s="34"/>
    </row>
    <row r="111" spans="1:9" ht="12.75">
      <c r="A111" s="43" t="s">
        <v>78</v>
      </c>
      <c r="B111" s="36" t="s">
        <v>15</v>
      </c>
      <c r="C111" s="36" t="s">
        <v>15</v>
      </c>
      <c r="D111" s="36" t="s">
        <v>15</v>
      </c>
      <c r="E111" s="38" t="s">
        <v>15</v>
      </c>
      <c r="F111" s="36" t="s">
        <v>15</v>
      </c>
      <c r="H111" s="41"/>
      <c r="I111" s="34"/>
    </row>
    <row r="112" spans="1:9" ht="12.75">
      <c r="A112" s="35" t="s">
        <v>79</v>
      </c>
      <c r="B112" s="36">
        <v>225.2</v>
      </c>
      <c r="C112" s="36">
        <v>194.1</v>
      </c>
      <c r="D112" s="36">
        <v>181.2</v>
      </c>
      <c r="E112" s="36">
        <v>184.4</v>
      </c>
      <c r="F112" s="36">
        <v>201.3</v>
      </c>
      <c r="H112" s="42"/>
      <c r="I112" s="34"/>
    </row>
    <row r="113" spans="1:9" ht="12.75">
      <c r="A113" s="35" t="s">
        <v>80</v>
      </c>
      <c r="B113" s="36">
        <v>-15.1</v>
      </c>
      <c r="C113" s="36">
        <v>47.3</v>
      </c>
      <c r="D113" s="36">
        <v>-0.2</v>
      </c>
      <c r="E113" s="36">
        <v>-35.1</v>
      </c>
      <c r="F113" s="36">
        <v>-7.7</v>
      </c>
      <c r="H113" s="42"/>
      <c r="I113" s="34"/>
    </row>
    <row r="114" spans="1:9" ht="12.75">
      <c r="A114" s="35" t="s">
        <v>81</v>
      </c>
      <c r="B114" s="36">
        <v>9.3</v>
      </c>
      <c r="C114" s="36">
        <v>7.7</v>
      </c>
      <c r="D114" s="36">
        <v>5.6</v>
      </c>
      <c r="E114" s="36">
        <v>5</v>
      </c>
      <c r="F114" s="36">
        <v>1.8</v>
      </c>
      <c r="H114" s="42"/>
      <c r="I114" s="34"/>
    </row>
    <row r="115" spans="1:9" ht="12.75">
      <c r="A115" s="35" t="s">
        <v>82</v>
      </c>
      <c r="B115" s="36">
        <v>77.9</v>
      </c>
      <c r="C115" s="36">
        <v>70.4</v>
      </c>
      <c r="D115" s="36">
        <v>59.7</v>
      </c>
      <c r="E115" s="36">
        <v>49.7</v>
      </c>
      <c r="F115" s="36">
        <v>70.7</v>
      </c>
      <c r="H115" s="41"/>
      <c r="I115" s="34"/>
    </row>
    <row r="116" spans="1:9" ht="12.75">
      <c r="A116" s="35" t="s">
        <v>83</v>
      </c>
      <c r="B116" s="36">
        <v>2.2</v>
      </c>
      <c r="C116" s="36">
        <v>2.5</v>
      </c>
      <c r="D116" s="36">
        <v>6.6</v>
      </c>
      <c r="E116" s="36">
        <v>55.4</v>
      </c>
      <c r="F116" s="36">
        <v>5</v>
      </c>
      <c r="H116" s="42"/>
      <c r="I116" s="34"/>
    </row>
    <row r="117" spans="1:9" ht="12.75">
      <c r="A117" s="35" t="s">
        <v>111</v>
      </c>
      <c r="B117" s="36"/>
      <c r="C117" s="36"/>
      <c r="D117" s="36"/>
      <c r="E117" s="36">
        <v>2.3</v>
      </c>
      <c r="F117" s="36">
        <v>-1.3</v>
      </c>
      <c r="H117" s="42"/>
      <c r="I117" s="34"/>
    </row>
    <row r="118" spans="1:9" ht="12.75">
      <c r="A118" s="35" t="s">
        <v>114</v>
      </c>
      <c r="B118" s="36"/>
      <c r="C118" s="36"/>
      <c r="D118" s="36"/>
      <c r="E118" s="36">
        <v>1.6</v>
      </c>
      <c r="F118" s="36"/>
      <c r="H118" s="42"/>
      <c r="I118" s="34"/>
    </row>
    <row r="119" spans="1:9" ht="12.75">
      <c r="A119" s="35" t="s">
        <v>115</v>
      </c>
      <c r="B119" s="36"/>
      <c r="C119" s="36"/>
      <c r="D119" s="36"/>
      <c r="E119" s="36">
        <v>5.6</v>
      </c>
      <c r="F119" s="36">
        <v>-4.1</v>
      </c>
      <c r="H119" s="42"/>
      <c r="I119" s="34"/>
    </row>
    <row r="120" spans="1:9" ht="12.75">
      <c r="A120" s="35" t="s">
        <v>113</v>
      </c>
      <c r="B120" s="36"/>
      <c r="C120" s="36"/>
      <c r="D120" s="36"/>
      <c r="E120" s="36">
        <v>13.9</v>
      </c>
      <c r="F120" s="36">
        <v>2.6</v>
      </c>
      <c r="H120" s="38"/>
      <c r="I120" s="34"/>
    </row>
    <row r="121" spans="1:9" ht="12.75">
      <c r="A121" s="35" t="s">
        <v>84</v>
      </c>
      <c r="B121" s="36">
        <v>3.1</v>
      </c>
      <c r="C121" s="36">
        <v>-5.8</v>
      </c>
      <c r="D121" s="36">
        <v>3.3</v>
      </c>
      <c r="E121" s="42"/>
      <c r="F121" s="42"/>
      <c r="H121" s="42"/>
      <c r="I121" s="34"/>
    </row>
    <row r="122" spans="1:9" ht="12.75">
      <c r="A122" s="35" t="s">
        <v>85</v>
      </c>
      <c r="B122" s="36">
        <v>-39.9</v>
      </c>
      <c r="C122" s="36">
        <v>-42.6</v>
      </c>
      <c r="D122" s="36">
        <v>-25.2</v>
      </c>
      <c r="E122" s="36">
        <v>-12.1</v>
      </c>
      <c r="F122" s="38" t="s">
        <v>15</v>
      </c>
      <c r="H122" s="41"/>
      <c r="I122" s="34"/>
    </row>
    <row r="123" spans="1:9" ht="12.75">
      <c r="A123" s="43" t="s">
        <v>86</v>
      </c>
      <c r="B123" s="36" t="s">
        <v>15</v>
      </c>
      <c r="C123" s="36" t="s">
        <v>15</v>
      </c>
      <c r="D123" s="36" t="s">
        <v>15</v>
      </c>
      <c r="E123" s="42"/>
      <c r="F123" s="38" t="s">
        <v>15</v>
      </c>
      <c r="H123" s="38"/>
      <c r="I123" s="34"/>
    </row>
    <row r="124" spans="1:9" ht="12.75">
      <c r="A124" s="35" t="s">
        <v>87</v>
      </c>
      <c r="B124" s="36">
        <v>-114</v>
      </c>
      <c r="C124" s="36">
        <v>-50.7</v>
      </c>
      <c r="D124" s="36">
        <v>92.2</v>
      </c>
      <c r="E124" s="36">
        <v>1.1</v>
      </c>
      <c r="F124" s="36">
        <v>10</v>
      </c>
      <c r="H124" s="38"/>
      <c r="I124" s="34"/>
    </row>
    <row r="125" spans="1:9" ht="12.75">
      <c r="A125" s="35" t="s">
        <v>0</v>
      </c>
      <c r="B125" s="36">
        <v>-148.3</v>
      </c>
      <c r="C125" s="36">
        <v>-173.5</v>
      </c>
      <c r="D125" s="36">
        <v>29.1</v>
      </c>
      <c r="E125" s="36">
        <v>-10.5</v>
      </c>
      <c r="F125" s="36">
        <v>81.8</v>
      </c>
      <c r="H125" s="42"/>
      <c r="I125" s="34"/>
    </row>
    <row r="126" spans="1:9" ht="12.75">
      <c r="A126" s="35" t="s">
        <v>88</v>
      </c>
      <c r="B126" s="36">
        <v>33.1</v>
      </c>
      <c r="C126" s="36">
        <v>109.2</v>
      </c>
      <c r="D126" s="36">
        <v>27.5</v>
      </c>
      <c r="E126" s="36">
        <v>10.6</v>
      </c>
      <c r="F126" s="36">
        <v>-10.8</v>
      </c>
      <c r="H126" s="42"/>
      <c r="I126" s="34"/>
    </row>
    <row r="127" spans="1:9" ht="12.75">
      <c r="A127" s="35" t="s">
        <v>89</v>
      </c>
      <c r="B127" s="36">
        <v>121.7</v>
      </c>
      <c r="C127" s="36">
        <v>-68.7</v>
      </c>
      <c r="D127" s="36">
        <v>39</v>
      </c>
      <c r="E127" s="36">
        <v>56.7</v>
      </c>
      <c r="F127" s="36"/>
      <c r="H127" s="42"/>
      <c r="I127" s="34"/>
    </row>
    <row r="128" spans="1:9" ht="12.75">
      <c r="A128" s="35" t="s">
        <v>13</v>
      </c>
      <c r="B128" s="36">
        <v>-18.5</v>
      </c>
      <c r="C128" s="36">
        <v>-27.2</v>
      </c>
      <c r="D128" s="36">
        <v>-19.3</v>
      </c>
      <c r="E128" s="36">
        <v>-25.7</v>
      </c>
      <c r="F128" s="36">
        <v>-2.7</v>
      </c>
      <c r="H128" s="42"/>
      <c r="I128" s="34"/>
    </row>
    <row r="129" spans="1:9" ht="12.75">
      <c r="A129" s="35" t="s">
        <v>90</v>
      </c>
      <c r="B129" s="36">
        <v>67.6</v>
      </c>
      <c r="C129" s="36">
        <v>58.4</v>
      </c>
      <c r="D129" s="36">
        <v>27.5</v>
      </c>
      <c r="E129" s="36">
        <v>0</v>
      </c>
      <c r="F129" s="36">
        <v>-73.1</v>
      </c>
      <c r="H129" s="42"/>
      <c r="I129" s="34"/>
    </row>
    <row r="130" spans="1:9" ht="12.75">
      <c r="A130" s="35" t="s">
        <v>15</v>
      </c>
      <c r="B130" s="36" t="s">
        <v>15</v>
      </c>
      <c r="C130" s="36" t="s">
        <v>15</v>
      </c>
      <c r="D130" s="36" t="s">
        <v>15</v>
      </c>
      <c r="E130" s="36" t="s">
        <v>15</v>
      </c>
      <c r="F130" s="38" t="s">
        <v>15</v>
      </c>
      <c r="H130" s="38"/>
      <c r="I130" s="38"/>
    </row>
    <row r="131" spans="1:9" ht="12.75">
      <c r="A131" s="43" t="s">
        <v>91</v>
      </c>
      <c r="B131" s="39">
        <v>885.3</v>
      </c>
      <c r="C131" s="39">
        <v>688.7</v>
      </c>
      <c r="D131" s="39">
        <v>906.5</v>
      </c>
      <c r="E131" s="39">
        <v>774.2</v>
      </c>
      <c r="F131" s="39">
        <v>695.4</v>
      </c>
      <c r="H131" s="42"/>
      <c r="I131" s="34"/>
    </row>
    <row r="132" spans="1:9" ht="12.75">
      <c r="A132" s="35" t="s">
        <v>15</v>
      </c>
      <c r="B132" s="36" t="s">
        <v>15</v>
      </c>
      <c r="C132" s="36" t="s">
        <v>15</v>
      </c>
      <c r="D132" s="36" t="s">
        <v>15</v>
      </c>
      <c r="E132" s="38" t="s">
        <v>15</v>
      </c>
      <c r="F132" s="38" t="s">
        <v>15</v>
      </c>
      <c r="H132" s="38"/>
      <c r="I132" s="38"/>
    </row>
    <row r="133" spans="1:9" ht="12.75">
      <c r="A133" s="35" t="s">
        <v>15</v>
      </c>
      <c r="B133" s="36"/>
      <c r="C133" s="36"/>
      <c r="D133" s="36"/>
      <c r="E133" s="34" t="s">
        <v>15</v>
      </c>
      <c r="F133" s="38" t="s">
        <v>15</v>
      </c>
      <c r="H133" s="38"/>
      <c r="I133" s="38"/>
    </row>
    <row r="134" spans="1:9" ht="12.75">
      <c r="A134" s="43" t="s">
        <v>92</v>
      </c>
      <c r="B134" s="36" t="s">
        <v>15</v>
      </c>
      <c r="C134" s="36" t="s">
        <v>15</v>
      </c>
      <c r="D134" s="36" t="s">
        <v>15</v>
      </c>
      <c r="E134" s="38" t="s">
        <v>15</v>
      </c>
      <c r="F134" s="38" t="s">
        <v>15</v>
      </c>
      <c r="H134" s="38"/>
      <c r="I134" s="34"/>
    </row>
    <row r="135" spans="1:9" ht="12.75">
      <c r="A135" s="35" t="s">
        <v>109</v>
      </c>
      <c r="B135" s="36">
        <v>-11.7</v>
      </c>
      <c r="C135" s="36">
        <v>-70.9</v>
      </c>
      <c r="D135" s="36">
        <v>-30.8</v>
      </c>
      <c r="E135" s="36">
        <v>0</v>
      </c>
      <c r="F135" s="36">
        <v>-188.7</v>
      </c>
      <c r="H135" s="42"/>
      <c r="I135" s="34"/>
    </row>
    <row r="136" spans="1:9" ht="12.75">
      <c r="A136" s="35" t="s">
        <v>93</v>
      </c>
      <c r="B136" s="36">
        <v>-1360.5</v>
      </c>
      <c r="C136" s="36">
        <v>-1244.3</v>
      </c>
      <c r="D136" s="36">
        <v>-1350.9</v>
      </c>
      <c r="E136" s="36">
        <v>-623.1</v>
      </c>
      <c r="F136" s="36">
        <v>-96.8</v>
      </c>
      <c r="H136" s="41"/>
      <c r="I136" s="34"/>
    </row>
    <row r="137" spans="1:9" ht="12.75">
      <c r="A137" s="35" t="s">
        <v>94</v>
      </c>
      <c r="B137" s="36">
        <v>1393.5</v>
      </c>
      <c r="C137" s="36">
        <v>1242.3</v>
      </c>
      <c r="D137" s="36">
        <v>1072.4</v>
      </c>
      <c r="E137" s="36">
        <v>369.5</v>
      </c>
      <c r="F137" s="36">
        <v>12.7</v>
      </c>
      <c r="H137" s="42"/>
      <c r="I137" s="34"/>
    </row>
    <row r="138" spans="1:9" ht="12.75">
      <c r="A138" s="35" t="s">
        <v>95</v>
      </c>
      <c r="B138" s="36">
        <v>-272.2</v>
      </c>
      <c r="C138" s="36">
        <v>-255</v>
      </c>
      <c r="D138" s="36">
        <v>-201.3</v>
      </c>
      <c r="E138" s="36">
        <v>-185</v>
      </c>
      <c r="F138" s="36">
        <v>-217.1</v>
      </c>
      <c r="H138" s="42"/>
      <c r="I138" s="34"/>
    </row>
    <row r="139" spans="1:9" ht="12.75">
      <c r="A139" s="35" t="s">
        <v>96</v>
      </c>
      <c r="B139" s="36">
        <v>1.3</v>
      </c>
      <c r="C139" s="36">
        <v>28.5</v>
      </c>
      <c r="D139" s="36">
        <v>6.2</v>
      </c>
      <c r="E139" s="36">
        <v>26.9</v>
      </c>
      <c r="F139" s="36">
        <v>-15.1</v>
      </c>
      <c r="H139" s="42"/>
      <c r="I139" s="34"/>
    </row>
    <row r="140" spans="1:9" ht="12.75">
      <c r="A140" s="35" t="s">
        <v>15</v>
      </c>
      <c r="B140" s="36" t="s">
        <v>15</v>
      </c>
      <c r="C140" s="36" t="s">
        <v>15</v>
      </c>
      <c r="D140" s="36" t="s">
        <v>15</v>
      </c>
      <c r="E140" s="38" t="s">
        <v>15</v>
      </c>
      <c r="F140" s="38" t="s">
        <v>15</v>
      </c>
      <c r="H140" s="42"/>
      <c r="I140" s="34"/>
    </row>
    <row r="141" spans="1:9" ht="12.75">
      <c r="A141" s="30" t="s">
        <v>97</v>
      </c>
      <c r="B141" s="39">
        <v>-249.6</v>
      </c>
      <c r="C141" s="39">
        <v>-299.4</v>
      </c>
      <c r="D141" s="39">
        <v>-504.4</v>
      </c>
      <c r="E141" s="39">
        <v>-411.7</v>
      </c>
      <c r="F141" s="39">
        <v>-505</v>
      </c>
      <c r="H141" s="38"/>
      <c r="I141" s="38"/>
    </row>
    <row r="142" spans="1:9" ht="12.75">
      <c r="A142" s="35" t="s">
        <v>15</v>
      </c>
      <c r="B142" s="36" t="s">
        <v>15</v>
      </c>
      <c r="C142" s="36" t="s">
        <v>15</v>
      </c>
      <c r="D142" s="36" t="s">
        <v>15</v>
      </c>
      <c r="E142" s="38" t="s">
        <v>15</v>
      </c>
      <c r="F142" s="38" t="s">
        <v>15</v>
      </c>
      <c r="H142" s="42"/>
      <c r="I142" s="34"/>
    </row>
    <row r="143" spans="1:9" ht="12.75">
      <c r="A143" s="35" t="s">
        <v>15</v>
      </c>
      <c r="B143" s="36"/>
      <c r="C143" s="36"/>
      <c r="D143" s="36"/>
      <c r="E143" s="34" t="s">
        <v>15</v>
      </c>
      <c r="F143" s="38" t="s">
        <v>15</v>
      </c>
      <c r="H143" s="38"/>
      <c r="I143" s="38"/>
    </row>
    <row r="144" spans="1:9" ht="12.75">
      <c r="A144" s="43" t="s">
        <v>98</v>
      </c>
      <c r="B144" s="36" t="s">
        <v>15</v>
      </c>
      <c r="C144" s="36" t="s">
        <v>15</v>
      </c>
      <c r="D144" s="36" t="s">
        <v>15</v>
      </c>
      <c r="E144" s="38" t="s">
        <v>15</v>
      </c>
      <c r="F144" s="38" t="s">
        <v>15</v>
      </c>
      <c r="H144" s="38"/>
      <c r="I144" s="38"/>
    </row>
    <row r="145" spans="1:9" ht="12.75">
      <c r="A145" s="35" t="s">
        <v>99</v>
      </c>
      <c r="B145" s="36">
        <v>0</v>
      </c>
      <c r="C145" s="36">
        <v>0</v>
      </c>
      <c r="D145" s="36">
        <v>-121</v>
      </c>
      <c r="E145" s="36">
        <v>-196.8</v>
      </c>
      <c r="F145" s="36">
        <v>0</v>
      </c>
      <c r="H145" s="38"/>
      <c r="I145" s="38"/>
    </row>
    <row r="146" spans="1:9" ht="12.75">
      <c r="A146" s="35" t="s">
        <v>118</v>
      </c>
      <c r="B146" s="36">
        <v>0</v>
      </c>
      <c r="C146" s="36">
        <v>0</v>
      </c>
      <c r="D146" s="36">
        <v>0</v>
      </c>
      <c r="E146" s="36">
        <v>0</v>
      </c>
      <c r="F146" s="36">
        <v>168.9</v>
      </c>
      <c r="H146" s="38"/>
      <c r="I146" s="34"/>
    </row>
    <row r="147" spans="1:9" ht="12.75">
      <c r="A147" s="35" t="s">
        <v>112</v>
      </c>
      <c r="B147" s="36">
        <v>0</v>
      </c>
      <c r="C147" s="36">
        <v>0</v>
      </c>
      <c r="D147" s="36">
        <v>0</v>
      </c>
      <c r="E147" s="36">
        <v>0</v>
      </c>
      <c r="F147" s="36">
        <v>-0.3</v>
      </c>
      <c r="H147" s="42"/>
      <c r="I147" s="34"/>
    </row>
    <row r="148" spans="1:9" ht="12.75">
      <c r="A148" s="35" t="s">
        <v>100</v>
      </c>
      <c r="B148" s="36">
        <v>107.7</v>
      </c>
      <c r="C148" s="36">
        <v>0</v>
      </c>
      <c r="D148" s="36">
        <v>0</v>
      </c>
      <c r="E148" s="36">
        <v>0</v>
      </c>
      <c r="F148" s="36">
        <v>0</v>
      </c>
      <c r="H148" s="38"/>
      <c r="I148" s="34"/>
    </row>
    <row r="149" spans="1:9" ht="12.75">
      <c r="A149" s="35" t="s">
        <v>101</v>
      </c>
      <c r="B149" s="36">
        <v>-107.7</v>
      </c>
      <c r="C149" s="36">
        <v>0</v>
      </c>
      <c r="D149" s="36">
        <v>0</v>
      </c>
      <c r="E149" s="36">
        <v>0</v>
      </c>
      <c r="F149" s="36">
        <v>0</v>
      </c>
      <c r="H149" s="42"/>
      <c r="I149" s="34"/>
    </row>
    <row r="150" spans="1:9" ht="12.75">
      <c r="A150" s="35" t="s">
        <v>102</v>
      </c>
      <c r="B150" s="36">
        <v>-8</v>
      </c>
      <c r="C150" s="36">
        <v>-7.9</v>
      </c>
      <c r="D150" s="36">
        <v>-6.7</v>
      </c>
      <c r="E150" s="36">
        <v>-6.7</v>
      </c>
      <c r="F150" s="36">
        <v>-7.7</v>
      </c>
      <c r="H150" s="42"/>
      <c r="I150" s="34"/>
    </row>
    <row r="151" spans="1:9" ht="12.75">
      <c r="A151" s="35" t="s">
        <v>103</v>
      </c>
      <c r="B151" s="36">
        <v>-74.3</v>
      </c>
      <c r="C151" s="36">
        <v>-38.5</v>
      </c>
      <c r="D151" s="36">
        <v>-24.7</v>
      </c>
      <c r="E151" s="36">
        <v>-19.9</v>
      </c>
      <c r="F151" s="36">
        <v>-20.5</v>
      </c>
      <c r="H151" s="42"/>
      <c r="I151" s="34"/>
    </row>
    <row r="152" spans="1:9" ht="12.75">
      <c r="A152" s="35" t="s">
        <v>119</v>
      </c>
      <c r="B152" s="36">
        <v>-419.4</v>
      </c>
      <c r="C152" s="36">
        <v>-594.6</v>
      </c>
      <c r="D152" s="36">
        <v>-231</v>
      </c>
      <c r="E152" s="36">
        <v>-169.8</v>
      </c>
      <c r="F152" s="36">
        <v>-475.4</v>
      </c>
      <c r="H152" s="38"/>
      <c r="I152" s="34"/>
    </row>
    <row r="153" spans="1:9" ht="12.75">
      <c r="A153" s="35" t="s">
        <v>104</v>
      </c>
      <c r="B153" s="36">
        <v>61.5</v>
      </c>
      <c r="C153" s="36">
        <v>88.3</v>
      </c>
      <c r="D153" s="36">
        <v>50.5</v>
      </c>
      <c r="E153" s="36">
        <v>29</v>
      </c>
      <c r="F153" s="36">
        <v>0</v>
      </c>
      <c r="H153" s="41"/>
      <c r="I153" s="34"/>
    </row>
    <row r="154" spans="1:9" ht="12.75">
      <c r="A154" s="35" t="s">
        <v>85</v>
      </c>
      <c r="B154" s="36">
        <v>39.9</v>
      </c>
      <c r="C154" s="36">
        <v>42.6</v>
      </c>
      <c r="D154" s="36">
        <v>25.2</v>
      </c>
      <c r="E154" s="36">
        <v>12.1</v>
      </c>
      <c r="F154" s="36">
        <v>40.1</v>
      </c>
      <c r="H154" s="42"/>
      <c r="I154" s="34"/>
    </row>
    <row r="155" spans="1:9" ht="12.75">
      <c r="A155" s="35" t="s">
        <v>105</v>
      </c>
      <c r="B155" s="36">
        <v>-7.6</v>
      </c>
      <c r="C155" s="36">
        <v>0</v>
      </c>
      <c r="D155" s="36">
        <v>0</v>
      </c>
      <c r="E155" s="36">
        <v>0</v>
      </c>
      <c r="F155" s="36">
        <v>34.4</v>
      </c>
      <c r="H155" s="42"/>
      <c r="I155" s="34"/>
    </row>
    <row r="156" spans="1:9" ht="12.75">
      <c r="A156" s="35" t="s">
        <v>106</v>
      </c>
      <c r="B156" s="36">
        <v>0.2</v>
      </c>
      <c r="C156" s="36">
        <v>-2.5</v>
      </c>
      <c r="D156" s="36">
        <v>1.3</v>
      </c>
      <c r="E156" s="36">
        <v>0</v>
      </c>
      <c r="F156" s="36">
        <v>0</v>
      </c>
      <c r="H156" s="42"/>
      <c r="I156" s="34"/>
    </row>
    <row r="157" spans="1:9" ht="12.75">
      <c r="A157" s="35" t="s">
        <v>15</v>
      </c>
      <c r="B157" s="36" t="s">
        <v>15</v>
      </c>
      <c r="C157" s="36" t="s">
        <v>15</v>
      </c>
      <c r="D157" s="36" t="s">
        <v>15</v>
      </c>
      <c r="E157" s="36"/>
      <c r="F157" s="36" t="s">
        <v>15</v>
      </c>
      <c r="H157" s="41"/>
      <c r="I157" s="34"/>
    </row>
    <row r="158" spans="1:9" ht="12.75">
      <c r="A158" s="30" t="s">
        <v>107</v>
      </c>
      <c r="B158" s="39">
        <v>-407.7</v>
      </c>
      <c r="C158" s="39">
        <v>-512.6</v>
      </c>
      <c r="D158" s="39">
        <v>-306.4</v>
      </c>
      <c r="E158" s="39">
        <v>-352.1</v>
      </c>
      <c r="F158" s="39">
        <v>-260.5</v>
      </c>
      <c r="H158" s="38"/>
      <c r="I158" s="34"/>
    </row>
    <row r="159" spans="1:9" ht="12.75">
      <c r="A159" s="35" t="s">
        <v>15</v>
      </c>
      <c r="B159" s="36" t="s">
        <v>15</v>
      </c>
      <c r="C159" s="36" t="s">
        <v>15</v>
      </c>
      <c r="D159" s="36" t="s">
        <v>15</v>
      </c>
      <c r="E159" s="38" t="s">
        <v>15</v>
      </c>
      <c r="F159" s="38" t="s">
        <v>15</v>
      </c>
      <c r="H159" s="38"/>
      <c r="I159" s="38"/>
    </row>
    <row r="160" spans="1:9" ht="12.75">
      <c r="A160" s="35" t="s">
        <v>15</v>
      </c>
      <c r="B160" s="36"/>
      <c r="C160" s="36"/>
      <c r="D160" s="36"/>
      <c r="E160" s="38" t="s">
        <v>15</v>
      </c>
      <c r="F160" s="38" t="s">
        <v>15</v>
      </c>
      <c r="H160" s="42"/>
      <c r="I160" s="34"/>
    </row>
    <row r="161" spans="1:9" ht="12.75">
      <c r="A161" s="35" t="s">
        <v>110</v>
      </c>
      <c r="B161" s="36">
        <v>-9.4</v>
      </c>
      <c r="C161" s="36">
        <v>13.2</v>
      </c>
      <c r="D161" s="36">
        <v>-13.8</v>
      </c>
      <c r="E161" s="36">
        <v>-34.4</v>
      </c>
      <c r="F161" s="36">
        <v>57.7</v>
      </c>
      <c r="H161" s="38"/>
      <c r="I161" s="38"/>
    </row>
    <row r="162" spans="1:9" ht="12.75">
      <c r="A162" s="35"/>
      <c r="B162" s="36"/>
      <c r="C162" s="36"/>
      <c r="D162" s="36"/>
      <c r="E162" s="36"/>
      <c r="F162" s="41"/>
      <c r="H162" s="38"/>
      <c r="I162" s="38"/>
    </row>
    <row r="163" spans="1:9" ht="12.75">
      <c r="A163" s="35" t="s">
        <v>15</v>
      </c>
      <c r="B163" s="36" t="s">
        <v>15</v>
      </c>
      <c r="C163" s="36" t="s">
        <v>15</v>
      </c>
      <c r="D163" s="36" t="s">
        <v>15</v>
      </c>
      <c r="E163" s="36" t="s">
        <v>15</v>
      </c>
      <c r="F163" s="38" t="s">
        <v>15</v>
      </c>
      <c r="H163" s="42"/>
      <c r="I163" s="34"/>
    </row>
    <row r="164" spans="1:9" ht="12.75">
      <c r="A164" s="35" t="s">
        <v>116</v>
      </c>
      <c r="B164" s="36">
        <v>218.6</v>
      </c>
      <c r="C164" s="36">
        <v>-110.1</v>
      </c>
      <c r="D164" s="36">
        <v>81.9</v>
      </c>
      <c r="E164" s="36">
        <v>-70.3</v>
      </c>
      <c r="F164" s="42">
        <v>-12.4</v>
      </c>
      <c r="H164" s="41"/>
      <c r="I164" s="34"/>
    </row>
    <row r="165" spans="1:9" ht="12.75">
      <c r="A165" s="35" t="s">
        <v>117</v>
      </c>
      <c r="B165" s="36">
        <v>453</v>
      </c>
      <c r="C165" s="36">
        <v>563.1</v>
      </c>
      <c r="D165" s="36">
        <v>481.2</v>
      </c>
      <c r="E165" s="36">
        <v>551.5</v>
      </c>
      <c r="F165" s="36">
        <v>563.9</v>
      </c>
      <c r="H165" s="38"/>
      <c r="I165" s="38"/>
    </row>
    <row r="166" spans="1:9" ht="12.75">
      <c r="A166" s="35" t="s">
        <v>15</v>
      </c>
      <c r="B166" s="36" t="s">
        <v>15</v>
      </c>
      <c r="C166" s="36" t="s">
        <v>15</v>
      </c>
      <c r="D166" s="36" t="s">
        <v>15</v>
      </c>
      <c r="E166" s="38" t="s">
        <v>15</v>
      </c>
      <c r="F166" s="41"/>
      <c r="H166" s="42"/>
      <c r="I166" s="34"/>
    </row>
    <row r="167" spans="1:9" ht="12.75">
      <c r="A167" s="30" t="s">
        <v>108</v>
      </c>
      <c r="B167" s="39">
        <v>671.6</v>
      </c>
      <c r="C167" s="39">
        <v>453</v>
      </c>
      <c r="D167" s="39">
        <v>563.1</v>
      </c>
      <c r="E167" s="39">
        <v>481.2</v>
      </c>
      <c r="F167" s="39">
        <v>551.5</v>
      </c>
      <c r="H167" s="41"/>
      <c r="I167" s="34"/>
    </row>
    <row r="168" spans="6:9" ht="12">
      <c r="F168" s="20"/>
      <c r="H168" s="42"/>
      <c r="I168" s="34"/>
    </row>
    <row r="169" spans="8:9" ht="12">
      <c r="H169" s="41"/>
      <c r="I169" s="34"/>
    </row>
    <row r="170" spans="8:9" ht="12">
      <c r="H170" s="38"/>
      <c r="I170" s="38"/>
    </row>
    <row r="171" spans="8:9" ht="12">
      <c r="H171" s="45"/>
      <c r="I171" s="34"/>
    </row>
    <row r="172" spans="8:9" ht="12">
      <c r="H172" s="38"/>
      <c r="I172" s="38"/>
    </row>
    <row r="173" spans="8:9" ht="12">
      <c r="H173" s="42"/>
      <c r="I173" s="34"/>
    </row>
    <row r="174" spans="8:9" ht="12">
      <c r="H174" s="41"/>
      <c r="I174" s="34"/>
    </row>
    <row r="175" spans="8:9" ht="12">
      <c r="H175" s="42"/>
      <c r="I175" s="34"/>
    </row>
    <row r="176" spans="8:9" ht="12">
      <c r="H176" s="41"/>
      <c r="I176" s="34"/>
    </row>
    <row r="177" spans="8:9" ht="12">
      <c r="H177" s="38"/>
      <c r="I177" s="38"/>
    </row>
    <row r="178" spans="8:9" ht="12">
      <c r="H178" s="45"/>
      <c r="I178" s="3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8">
      <selection activeCell="B41" sqref="B41"/>
    </sheetView>
  </sheetViews>
  <sheetFormatPr defaultColWidth="9.33203125" defaultRowHeight="11.25"/>
  <cols>
    <col min="1" max="1" width="48" style="3" bestFit="1" customWidth="1"/>
    <col min="2" max="2" width="12.33203125" style="3" bestFit="1" customWidth="1"/>
    <col min="3" max="6" width="10.5" style="3" bestFit="1" customWidth="1"/>
    <col min="7" max="16384" width="9.33203125" style="3" customWidth="1"/>
  </cols>
  <sheetData>
    <row r="1" ht="11.25">
      <c r="A1" s="10" t="s">
        <v>131</v>
      </c>
    </row>
    <row r="2" ht="11.25">
      <c r="A2" s="12" t="s">
        <v>132</v>
      </c>
    </row>
    <row r="3" ht="12" thickBot="1"/>
    <row r="4" spans="2:6" ht="12" thickBot="1">
      <c r="B4" s="21" t="s">
        <v>162</v>
      </c>
      <c r="C4" s="22" t="s">
        <v>163</v>
      </c>
      <c r="D4" s="22" t="s">
        <v>164</v>
      </c>
      <c r="E4" s="22" t="s">
        <v>165</v>
      </c>
      <c r="F4" s="23" t="s">
        <v>166</v>
      </c>
    </row>
    <row r="5" ht="12.75">
      <c r="A5" s="6" t="s">
        <v>120</v>
      </c>
    </row>
    <row r="6" spans="1:6" ht="12.75">
      <c r="A6" s="4" t="s">
        <v>1</v>
      </c>
      <c r="B6" s="5">
        <f>'Financial Statements (10K)'!B59*0.02</f>
        <v>133.576</v>
      </c>
      <c r="C6" s="5">
        <f>'Financial Statements (10K)'!C59*0.02</f>
        <v>109.63600000000001</v>
      </c>
      <c r="D6" s="5">
        <f>'Financial Statements (10K)'!D59*0.02</f>
        <v>95.91</v>
      </c>
      <c r="E6" s="5">
        <f>'Financial Statements (10K)'!E59*0.02</f>
        <v>96.474</v>
      </c>
      <c r="F6" s="5">
        <f>'Financial Statements (10K)'!F59*0.02</f>
        <v>97.602</v>
      </c>
    </row>
    <row r="7" spans="1:6" ht="12.75">
      <c r="A7" s="4" t="str">
        <f>'Financial Statements (10K)'!A23</f>
        <v>Intangible assets, net</v>
      </c>
      <c r="B7" s="5">
        <f>'Financial Statements (10K)'!B23</f>
        <v>359</v>
      </c>
      <c r="C7" s="5">
        <f>'Financial Statements (10K)'!C23</f>
        <v>387.7</v>
      </c>
      <c r="D7" s="5">
        <f>'Financial Statements (10K)'!D23</f>
        <v>363.2</v>
      </c>
      <c r="E7" s="5">
        <f>'Financial Statements (10K)'!E23</f>
        <v>348.9</v>
      </c>
      <c r="F7" s="5">
        <f>'Financial Statements (10K)'!F23</f>
        <v>349.3</v>
      </c>
    </row>
    <row r="8" spans="1:6" ht="12.75">
      <c r="A8" s="4" t="str">
        <f>'Financial Statements (10K)'!A20</f>
        <v>Property and equipment, net</v>
      </c>
      <c r="B8" s="5">
        <f>'Financial Statements (10K)'!B20</f>
        <v>884.1</v>
      </c>
      <c r="C8" s="5">
        <f>'Financial Statements (10K)'!C20</f>
        <v>788.8</v>
      </c>
      <c r="D8" s="5">
        <f>'Financial Statements (10K)'!D20</f>
        <v>697.2</v>
      </c>
      <c r="E8" s="5">
        <f>'Financial Statements (10K)'!E20</f>
        <v>651.6</v>
      </c>
      <c r="F8" s="5">
        <f>'Financial Statements (10K)'!F20</f>
        <v>709.9</v>
      </c>
    </row>
    <row r="9" spans="1:9" ht="12.75">
      <c r="A9" s="4" t="s">
        <v>121</v>
      </c>
      <c r="B9" s="5">
        <f>SUM('Financial Statements (10K)'!B12:B14,'Financial Statements (10K)'!B16)-SUM('Financial Statements (10K)'!B31:B33)</f>
        <v>640.8000000000002</v>
      </c>
      <c r="C9" s="5">
        <f>SUM('Financial Statements (10K)'!C12:C14,'Financial Statements (10K)'!C16)-SUM('Financial Statements (10K)'!C31:C33)</f>
        <v>507</v>
      </c>
      <c r="D9" s="5">
        <f>SUM('Financial Statements (10K)'!D12:D14,'Financial Statements (10K)'!D16)-SUM('Financial Statements (10K)'!D31:D33)</f>
        <v>278.29999999999984</v>
      </c>
      <c r="E9" s="5">
        <f>SUM('Financial Statements (10K)'!E12:E14,'Financial Statements (10K)'!E16)-SUM('Financial Statements (10K)'!E31:E33)</f>
        <v>460.9</v>
      </c>
      <c r="F9" s="5">
        <f>SUM('Financial Statements (10K)'!F12:F14,'Financial Statements (10K)'!F16)-SUM('Financial Statements (10K)'!F31:F33)</f>
        <v>488.89999999999986</v>
      </c>
      <c r="I9" s="54"/>
    </row>
    <row r="10" spans="1:2" ht="12.75">
      <c r="A10" s="6"/>
      <c r="B10" s="5"/>
    </row>
    <row r="11" spans="1:6" ht="12.75">
      <c r="A11" s="6" t="s">
        <v>122</v>
      </c>
      <c r="B11" s="13">
        <f>SUM(B7:B9)</f>
        <v>1883.9</v>
      </c>
      <c r="C11" s="14">
        <f>SUM(C7:C9)</f>
        <v>1683.5</v>
      </c>
      <c r="D11" s="14">
        <f>SUM(D7:D9)</f>
        <v>1338.6999999999998</v>
      </c>
      <c r="E11" s="14">
        <f>SUM(E7:E9)</f>
        <v>1461.4</v>
      </c>
      <c r="F11" s="15">
        <f>SUM(F7:F9)</f>
        <v>1548.1</v>
      </c>
    </row>
    <row r="12" ht="12.75">
      <c r="A12" s="6"/>
    </row>
    <row r="13" spans="1:6" ht="12.75">
      <c r="A13" s="4" t="str">
        <f>'Financial Statements (10K)'!A11</f>
        <v>Short-term investments</v>
      </c>
      <c r="B13" s="5">
        <f>'Financial Statements (10K)'!B11</f>
        <v>515.7</v>
      </c>
      <c r="C13" s="5">
        <f>'Financial Statements (10K)'!C11</f>
        <v>593.9</v>
      </c>
      <c r="D13" s="5">
        <f>'Financial Statements (10K)'!D11</f>
        <v>584.1</v>
      </c>
      <c r="E13" s="5">
        <f>'Financial Statements (10K)'!E11</f>
        <v>338.7</v>
      </c>
      <c r="F13" s="5">
        <f>'Financial Statements (10K)'!F11</f>
        <v>74.3</v>
      </c>
    </row>
    <row r="14" spans="1:6" ht="12.75">
      <c r="A14" s="8" t="str">
        <f>'Financial Statements (10K)'!A15</f>
        <v>Deferred tax assets</v>
      </c>
      <c r="B14" s="5">
        <f>'Financial Statements (10K)'!B15+'Financial Statements (10K)'!B21</f>
        <v>165.39999999999998</v>
      </c>
      <c r="C14" s="5">
        <f>'Financial Statements (10K)'!C15+'Financial Statements (10K)'!C21</f>
        <v>168.8</v>
      </c>
      <c r="D14" s="5">
        <f>'Financial Statements (10K)'!D15+'Financial Statements (10K)'!D21</f>
        <v>204.9</v>
      </c>
      <c r="E14" s="5">
        <f>'Financial Statements (10K)'!E15+'Financial Statements (10K)'!E21</f>
        <v>204.6</v>
      </c>
      <c r="F14" s="5">
        <f>'Financial Statements (10K)'!F15+'Financial Statements (10K)'!F21</f>
        <v>193.5</v>
      </c>
    </row>
    <row r="15" spans="1:6" ht="12.75">
      <c r="A15" s="4" t="str">
        <f>'Financial Statements (10K)'!A19</f>
        <v>Non-current investments</v>
      </c>
      <c r="B15" s="5">
        <f>'Financial Statements (10K)'!B19</f>
        <v>99.9</v>
      </c>
      <c r="C15" s="5">
        <f>'Financial Statements (10K)'!C19</f>
        <v>83.6</v>
      </c>
      <c r="D15" s="5">
        <f>'Financial Statements (10K)'!D19</f>
        <v>75.5</v>
      </c>
      <c r="E15" s="5">
        <f>'Financial Statements (10K)'!E19</f>
        <v>29.7</v>
      </c>
      <c r="F15" s="5">
        <f>'Financial Statements (10K)'!F19</f>
        <v>0</v>
      </c>
    </row>
    <row r="16" ht="12.75">
      <c r="A16" s="4"/>
    </row>
    <row r="17" spans="1:6" ht="12.75">
      <c r="A17" s="6" t="s">
        <v>123</v>
      </c>
      <c r="B17" s="16">
        <f>SUM(B13:B15)</f>
        <v>781</v>
      </c>
      <c r="C17" s="17">
        <f>SUM(C13:C15)</f>
        <v>846.3000000000001</v>
      </c>
      <c r="D17" s="17">
        <f>SUM(D13:D15)</f>
        <v>864.5</v>
      </c>
      <c r="E17" s="17">
        <f>SUM(E13:E15)</f>
        <v>573</v>
      </c>
      <c r="F17" s="18">
        <f>SUM(F13:F15)</f>
        <v>267.8</v>
      </c>
    </row>
    <row r="18" ht="12.75">
      <c r="A18" s="6"/>
    </row>
    <row r="19" spans="1:6" ht="12.75">
      <c r="A19" s="6" t="s">
        <v>124</v>
      </c>
      <c r="B19" s="7">
        <f>'Financial Statements (10K)'!B10-'IC, NOPLAT, FCF '!B6</f>
        <v>538.024</v>
      </c>
      <c r="C19" s="7">
        <f>'Financial Statements (10K)'!C10-'IC, NOPLAT, FCF '!C6</f>
        <v>343.364</v>
      </c>
      <c r="D19" s="7">
        <f>'Financial Statements (10K)'!D10-'IC, NOPLAT, FCF '!D6</f>
        <v>467.19000000000005</v>
      </c>
      <c r="E19" s="7">
        <f>'Financial Statements (10K)'!E10-'IC, NOPLAT, FCF '!E6</f>
        <v>384.726</v>
      </c>
      <c r="F19" s="7">
        <f>'Financial Statements (10K)'!F10-'IC, NOPLAT, FCF '!F6</f>
        <v>453.898</v>
      </c>
    </row>
    <row r="20" ht="12.75">
      <c r="A20" s="6"/>
    </row>
    <row r="21" spans="1:6" ht="12.75">
      <c r="A21" s="6" t="s">
        <v>130</v>
      </c>
      <c r="B21" s="16">
        <f>SUM(B11:B19)</f>
        <v>3983.9240000000004</v>
      </c>
      <c r="C21" s="17">
        <f>SUM(C11:C19)</f>
        <v>3719.4640000000004</v>
      </c>
      <c r="D21" s="17">
        <f>SUM(D11:D19)</f>
        <v>3534.89</v>
      </c>
      <c r="E21" s="17">
        <f>SUM(E11:E19)</f>
        <v>2992.126</v>
      </c>
      <c r="F21" s="18">
        <f>SUM(F11:F19)</f>
        <v>2537.598</v>
      </c>
    </row>
    <row r="22" ht="12.75">
      <c r="A22" s="6"/>
    </row>
    <row r="23" spans="1:6" ht="12.75">
      <c r="A23" s="4" t="str">
        <f>'Financial Statements (10K)'!A22</f>
        <v>Goodwill</v>
      </c>
      <c r="B23" s="5">
        <f>'Financial Statements (10K)'!B22</f>
        <v>1004</v>
      </c>
      <c r="C23" s="5">
        <f>'Financial Statements (10K)'!C22</f>
        <v>1016.3</v>
      </c>
      <c r="D23" s="5">
        <f>'Financial Statements (10K)'!D22</f>
        <v>986.6</v>
      </c>
      <c r="E23" s="5">
        <f>'Financial Statements (10K)'!E22</f>
        <v>966.4</v>
      </c>
      <c r="F23" s="5">
        <f>'Financial Statements (10K)'!F22</f>
        <v>975.1</v>
      </c>
    </row>
    <row r="24" spans="1:6" ht="12.75">
      <c r="A24" s="4" t="str">
        <f>'Financial Statements (10K)'!A23</f>
        <v>Intangible assets, net</v>
      </c>
      <c r="B24" s="5">
        <f>'Financial Statements (10K)'!B23</f>
        <v>359</v>
      </c>
      <c r="C24" s="5">
        <f>'Financial Statements (10K)'!C23</f>
        <v>387.7</v>
      </c>
      <c r="D24" s="5">
        <f>'Financial Statements (10K)'!D23</f>
        <v>363.2</v>
      </c>
      <c r="E24" s="5">
        <f>'Financial Statements (10K)'!E23</f>
        <v>348.9</v>
      </c>
      <c r="F24" s="5">
        <f>'Financial Statements (10K)'!F23</f>
        <v>349.3</v>
      </c>
    </row>
    <row r="25" ht="12.75">
      <c r="A25" s="6"/>
    </row>
    <row r="26" spans="1:6" ht="12.75">
      <c r="A26" s="6" t="s">
        <v>129</v>
      </c>
      <c r="B26" s="16">
        <f>SUM(B21:B24)</f>
        <v>5346.924000000001</v>
      </c>
      <c r="C26" s="17">
        <f>SUM(C21:C24)</f>
        <v>5123.464</v>
      </c>
      <c r="D26" s="17">
        <f>SUM(D21:D24)</f>
        <v>4884.69</v>
      </c>
      <c r="E26" s="17">
        <f>SUM(E21:E24)</f>
        <v>4307.426</v>
      </c>
      <c r="F26" s="18">
        <f>SUM(F21:F24)</f>
        <v>3861.998</v>
      </c>
    </row>
    <row r="27" ht="12.75">
      <c r="A27" s="6"/>
    </row>
    <row r="28" spans="1:6" ht="12.75">
      <c r="A28" s="4" t="s">
        <v>125</v>
      </c>
      <c r="B28" s="19">
        <f>'Financial Statements (10K)'!B52</f>
        <v>3652.5</v>
      </c>
      <c r="C28" s="19">
        <f>'Financial Statements (10K)'!C52</f>
        <v>3304.7</v>
      </c>
      <c r="D28" s="19">
        <f>'Financial Statements (10K)'!D52</f>
        <v>3116.6</v>
      </c>
      <c r="E28" s="19">
        <f>'Financial Statements (10K)'!E52</f>
        <v>2735.1</v>
      </c>
      <c r="F28" s="19">
        <f>'Financial Statements (10K)'!F52</f>
        <v>2389.7</v>
      </c>
    </row>
    <row r="29" spans="1:6" ht="12.75">
      <c r="A29" s="24" t="s">
        <v>133</v>
      </c>
      <c r="B29" s="25">
        <f>B35</f>
        <v>57.02400000000034</v>
      </c>
      <c r="C29" s="25">
        <f>C35</f>
        <v>122.86400000000049</v>
      </c>
      <c r="D29" s="25">
        <f>D35</f>
        <v>136.19000000000005</v>
      </c>
      <c r="E29" s="25">
        <f>E35</f>
        <v>-149.3739999999998</v>
      </c>
      <c r="F29" s="25">
        <f>F35</f>
        <v>-531.3020000000001</v>
      </c>
    </row>
    <row r="30" spans="1:10" ht="12.75">
      <c r="A30" s="4" t="s">
        <v>126</v>
      </c>
      <c r="F30" s="5">
        <f>'Financial Statements (10K)'!F34</f>
        <v>206.4</v>
      </c>
      <c r="G30" s="5"/>
      <c r="H30" s="5"/>
      <c r="I30" s="5"/>
      <c r="J30" s="5"/>
    </row>
    <row r="31" spans="1:6" ht="12.75">
      <c r="A31" s="4" t="s">
        <v>127</v>
      </c>
      <c r="B31" s="5">
        <f>'Financial Statements (10K)'!B37</f>
        <v>274.4</v>
      </c>
      <c r="C31" s="5">
        <f>'Financial Statements (10K)'!C37</f>
        <v>291.9</v>
      </c>
      <c r="D31" s="5">
        <f>'Financial Statements (10K)'!D37</f>
        <v>282.1</v>
      </c>
      <c r="E31" s="5">
        <f>'Financial Statements (10K)'!E37</f>
        <v>406.4</v>
      </c>
      <c r="F31" s="5">
        <f>'Financial Statements (10K)'!F37</f>
        <v>472.8</v>
      </c>
    </row>
    <row r="32" spans="1:6" ht="12.75">
      <c r="A32" s="6" t="str">
        <f>A21</f>
        <v>Total Invested Capital (excl goodwill &amp; intangibles)</v>
      </c>
      <c r="B32" s="16">
        <f>SUM(B28:B31)</f>
        <v>3983.9240000000004</v>
      </c>
      <c r="C32" s="17">
        <f>SUM(C28:C31)</f>
        <v>3719.4640000000004</v>
      </c>
      <c r="D32" s="17">
        <f>SUM(D28:D31)</f>
        <v>3534.89</v>
      </c>
      <c r="E32" s="17">
        <f>SUM(E28:E31)</f>
        <v>2992.126</v>
      </c>
      <c r="F32" s="18">
        <f>SUM(F28:F31)</f>
        <v>2537.598</v>
      </c>
    </row>
    <row r="33" spans="1:6" ht="12.75">
      <c r="A33" s="8" t="s">
        <v>128</v>
      </c>
      <c r="B33" s="7">
        <f>B21-B32</f>
        <v>0</v>
      </c>
      <c r="C33" s="7">
        <f>C21-C32</f>
        <v>0</v>
      </c>
      <c r="D33" s="7">
        <f>D21-D32</f>
        <v>0</v>
      </c>
      <c r="E33" s="7">
        <f>E21-E32</f>
        <v>0</v>
      </c>
      <c r="F33" s="7">
        <f>F21-F32</f>
        <v>0</v>
      </c>
    </row>
    <row r="35" spans="1:6" ht="11.25">
      <c r="A35" s="11" t="s">
        <v>134</v>
      </c>
      <c r="B35" s="11">
        <v>57.02400000000034</v>
      </c>
      <c r="C35" s="11">
        <v>122.86400000000049</v>
      </c>
      <c r="D35" s="11">
        <v>136.19000000000005</v>
      </c>
      <c r="E35" s="11">
        <v>-149.3739999999998</v>
      </c>
      <c r="F35" s="11">
        <v>-531.3020000000001</v>
      </c>
    </row>
    <row r="36" spans="1:6" ht="11.25">
      <c r="A36" s="11"/>
      <c r="B36" s="11"/>
      <c r="C36" s="11"/>
      <c r="D36" s="11"/>
      <c r="E36" s="11"/>
      <c r="F36" s="11"/>
    </row>
    <row r="37" spans="1:6" ht="11.25">
      <c r="A37" s="11"/>
      <c r="B37" s="11"/>
      <c r="C37" s="11"/>
      <c r="D37" s="11"/>
      <c r="E37" s="11"/>
      <c r="F37" s="11"/>
    </row>
    <row r="38" spans="1:6" ht="11.25">
      <c r="A38" s="11"/>
      <c r="B38" s="11"/>
      <c r="C38" s="11"/>
      <c r="D38" s="11"/>
      <c r="E38" s="11"/>
      <c r="F38" s="11"/>
    </row>
    <row r="39" ht="11.25">
      <c r="A39" s="10" t="s">
        <v>137</v>
      </c>
    </row>
    <row r="40" ht="12" thickBot="1">
      <c r="A40" s="10" t="s">
        <v>132</v>
      </c>
    </row>
    <row r="41" spans="2:6" ht="12" thickBot="1">
      <c r="B41" s="21" t="str">
        <f>B4</f>
        <v>3/31/2012</v>
      </c>
      <c r="C41" s="22" t="str">
        <f>C4</f>
        <v>4/2/2011</v>
      </c>
      <c r="D41" s="22" t="str">
        <f>D4</f>
        <v>4/3/2010</v>
      </c>
      <c r="E41" s="22" t="str">
        <f>E4</f>
        <v>3/28/2009</v>
      </c>
      <c r="F41" s="23" t="str">
        <f>F4</f>
        <v>3/29/2008</v>
      </c>
    </row>
    <row r="43" spans="1:6" ht="11.25">
      <c r="A43" s="9" t="s">
        <v>135</v>
      </c>
      <c r="B43" s="5">
        <f>SUM('Financial Statements (10K)'!B62:B63,'Financial Statements (10K)'!B68:B69,'Financial Statements (10K)'!B69)</f>
        <v>1025.1</v>
      </c>
      <c r="C43" s="5">
        <f>SUM('Financial Statements (10K)'!C62:C63,'Financial Statements (10K)'!C68:C69,'Financial Statements (10K)'!C69)</f>
        <v>824.8000000000004</v>
      </c>
      <c r="D43" s="5">
        <f>SUM('Financial Statements (10K)'!D62:D63,'Financial Statements (10K)'!D68:D69,'Financial Statements (10K)'!D69)</f>
        <v>698.6999999999994</v>
      </c>
      <c r="E43" s="5">
        <f>SUM('Financial Statements (10K)'!E62:E63,'Financial Statements (10K)'!E68:E69,'Financial Statements (10K)'!E69)</f>
        <v>654.2999999999997</v>
      </c>
      <c r="F43" s="5">
        <f>SUM('Financial Statements (10K)'!F62:F63,'Financial Statements (10K)'!F68:F69,'Financial Statements (10K)'!F69)</f>
        <v>611.2000000000003</v>
      </c>
    </row>
    <row r="44" spans="1:6" ht="11.25">
      <c r="A44" s="9" t="s">
        <v>10</v>
      </c>
      <c r="B44" s="27">
        <f>B43*(1-'Financial Statements (10K)'!B87)</f>
        <v>687.7086986503791</v>
      </c>
      <c r="C44" s="27">
        <f>C43*(1-'Financial Statements (10K)'!C87)</f>
        <v>567.1874000484617</v>
      </c>
      <c r="D44" s="27">
        <f>D43*(1-'Financial Statements (10K)'!D87)</f>
        <v>486.03895256056825</v>
      </c>
      <c r="E44" s="27">
        <f>E43*(1-'Financial Statements (10K)'!E87)</f>
        <v>452.163063829787</v>
      </c>
      <c r="F44" s="27">
        <f>F43*(1-'Financial Statements (10K)'!F87)</f>
        <v>400.2876125426888</v>
      </c>
    </row>
    <row r="45" spans="1:6" ht="11.25">
      <c r="A45" s="9"/>
      <c r="B45" s="27"/>
      <c r="C45" s="27"/>
      <c r="D45" s="27"/>
      <c r="E45" s="27"/>
      <c r="F45" s="27"/>
    </row>
    <row r="46" spans="1:6" ht="11.25">
      <c r="A46" s="9" t="s">
        <v>136</v>
      </c>
      <c r="B46" s="28">
        <f>B44/'Financial Statements (10K)'!B62</f>
        <v>0.10025638875287982</v>
      </c>
      <c r="C46" s="28">
        <f>C44/'Financial Statements (10K)'!C62</f>
        <v>0.10020447680307787</v>
      </c>
      <c r="D46" s="28">
        <f>D44/'Financial Statements (10K)'!D62</f>
        <v>0.09761974583955658</v>
      </c>
      <c r="E46" s="28">
        <f>E44/'Financial Statements (10K)'!E62</f>
        <v>0.09009206476116022</v>
      </c>
      <c r="F46" s="28">
        <f>F44/'Financial Statements (10K)'!F62</f>
        <v>0.08202446928191816</v>
      </c>
    </row>
    <row r="48" ht="11.25">
      <c r="A48" s="11" t="s">
        <v>138</v>
      </c>
    </row>
    <row r="49" spans="1:6" ht="11.25">
      <c r="A49" s="9" t="s">
        <v>58</v>
      </c>
      <c r="B49" s="5">
        <f>'Financial Statements (10K)'!B76</f>
        <v>-1.5</v>
      </c>
      <c r="C49" s="5">
        <f>'Financial Statements (10K)'!C76</f>
        <v>-1.4</v>
      </c>
      <c r="D49" s="5">
        <f>'Financial Statements (10K)'!D76</f>
        <v>-2.2</v>
      </c>
      <c r="E49" s="5">
        <f>'Financial Statements (10K)'!E76</f>
        <v>1.6</v>
      </c>
      <c r="F49" s="5">
        <f>'Financial Statements (10K)'!F76</f>
        <v>-6.4</v>
      </c>
    </row>
    <row r="50" spans="1:6" ht="11.25">
      <c r="A50" s="9" t="s">
        <v>59</v>
      </c>
      <c r="B50" s="5">
        <f>'Financial Statements (10K)'!B77</f>
        <v>-24.5</v>
      </c>
      <c r="C50" s="5">
        <f>'Financial Statements (10K)'!C77</f>
        <v>-18.3</v>
      </c>
      <c r="D50" s="5">
        <f>'Financial Statements (10K)'!D77</f>
        <v>-22.2</v>
      </c>
      <c r="E50" s="5">
        <f>'Financial Statements (10K)'!E77</f>
        <v>-26.6</v>
      </c>
      <c r="F50" s="5">
        <f>'Financial Statements (10K)'!F77</f>
        <v>-25.7</v>
      </c>
    </row>
    <row r="51" spans="1:6" ht="11.25">
      <c r="A51" s="9" t="s">
        <v>60</v>
      </c>
      <c r="B51" s="5">
        <f>'Financial Statements (10K)'!B78</f>
        <v>11</v>
      </c>
      <c r="C51" s="5">
        <f>'Financial Statements (10K)'!C78</f>
        <v>7.7</v>
      </c>
      <c r="D51" s="5">
        <f>'Financial Statements (10K)'!D78</f>
        <v>12.4</v>
      </c>
      <c r="E51" s="5">
        <f>'Financial Statements (10K)'!E78</f>
        <v>22</v>
      </c>
      <c r="F51" s="5">
        <f>'Financial Statements (10K)'!F78</f>
        <v>24.7</v>
      </c>
    </row>
    <row r="52" spans="1:6" ht="11.25">
      <c r="A52" s="9" t="s">
        <v>61</v>
      </c>
      <c r="B52" s="5">
        <f>'Financial Statements (10K)'!B79</f>
        <v>-9.3</v>
      </c>
      <c r="C52" s="5">
        <f>'Financial Statements (10K)'!C79</f>
        <v>-7.7</v>
      </c>
      <c r="D52" s="5">
        <f>'Financial Statements (10K)'!D79</f>
        <v>-5.6</v>
      </c>
      <c r="E52" s="5">
        <f>'Financial Statements (10K)'!E79</f>
        <v>-5</v>
      </c>
      <c r="F52" s="5">
        <f>'Financial Statements (10K)'!F79</f>
        <v>-1.8</v>
      </c>
    </row>
    <row r="54" spans="1:6" ht="11.25">
      <c r="A54" s="9" t="s">
        <v>139</v>
      </c>
      <c r="B54" s="7">
        <f>SUM(B43,B49:B52)</f>
        <v>1000.8</v>
      </c>
      <c r="C54" s="7">
        <f>SUM(C43,C49:C52)</f>
        <v>805.1000000000005</v>
      </c>
      <c r="D54" s="7">
        <f>SUM(D43,D49:D52)</f>
        <v>681.0999999999992</v>
      </c>
      <c r="E54" s="7">
        <f>SUM(E43,E49:E52)</f>
        <v>646.2999999999997</v>
      </c>
      <c r="F54" s="7">
        <f>SUM(F43,F49:F52)</f>
        <v>602.0000000000003</v>
      </c>
    </row>
    <row r="55" spans="1:6" ht="11.25">
      <c r="A55" s="9" t="s">
        <v>140</v>
      </c>
      <c r="B55" s="7">
        <f>'Financial Statements (10K)'!B83</f>
        <v>-334.1</v>
      </c>
      <c r="C55" s="7">
        <f>'Financial Statements (10K)'!C83</f>
        <v>-257.8</v>
      </c>
      <c r="D55" s="7">
        <f>'Financial Statements (10K)'!D83</f>
        <v>-209.8</v>
      </c>
      <c r="E55" s="7">
        <f>'Financial Statements (10K)'!E83</f>
        <v>-181.5</v>
      </c>
      <c r="F55" s="7">
        <f>'Financial Statements (10K)'!F83</f>
        <v>-222.3</v>
      </c>
    </row>
    <row r="57" spans="1:6" ht="11.25">
      <c r="A57" s="9" t="s">
        <v>141</v>
      </c>
      <c r="B57" s="7">
        <f>SUM(B54:B55)</f>
        <v>666.6999999999999</v>
      </c>
      <c r="C57" s="7">
        <f>SUM(C54:C55)</f>
        <v>547.3000000000004</v>
      </c>
      <c r="D57" s="7">
        <f>SUM(D54:D55)</f>
        <v>471.2999999999992</v>
      </c>
      <c r="E57" s="7">
        <f>SUM(E54:E55)</f>
        <v>464.7999999999997</v>
      </c>
      <c r="F57" s="7">
        <f>SUM(F54:F55)</f>
        <v>379.70000000000033</v>
      </c>
    </row>
    <row r="59" spans="1:6" ht="11.25">
      <c r="A59" s="9" t="s">
        <v>142</v>
      </c>
      <c r="B59" s="7">
        <f>'Financial Statements (10K)'!B86</f>
        <v>681</v>
      </c>
      <c r="C59" s="7">
        <f>'Financial Statements (10K)'!C86</f>
        <v>567.6</v>
      </c>
      <c r="D59" s="7">
        <f>'Financial Statements (10K)'!D86</f>
        <v>479.5</v>
      </c>
      <c r="E59" s="7">
        <f>'Financial Statements (10K)'!E86</f>
        <v>406</v>
      </c>
      <c r="F59" s="7">
        <f>'Financial Statements (10K)'!F86</f>
        <v>419.8</v>
      </c>
    </row>
    <row r="61" spans="1:6" ht="11.25">
      <c r="A61" s="11" t="s">
        <v>12</v>
      </c>
      <c r="B61" s="55">
        <f>B57-B59</f>
        <v>-14.300000000000068</v>
      </c>
      <c r="C61" s="55">
        <f>C57-C59</f>
        <v>-20.299999999999613</v>
      </c>
      <c r="D61" s="55">
        <f>D57-D59</f>
        <v>-8.200000000000784</v>
      </c>
      <c r="E61" s="55">
        <f>E57-E59</f>
        <v>58.79999999999973</v>
      </c>
      <c r="F61" s="55">
        <f>F57-F59</f>
        <v>-40.09999999999968</v>
      </c>
    </row>
    <row r="62" spans="1:6" ht="11.25">
      <c r="A62" s="11" t="s">
        <v>143</v>
      </c>
      <c r="B62" s="59">
        <f>B61/B59</f>
        <v>-0.020998531571218896</v>
      </c>
      <c r="C62" s="59">
        <f>C61/C59</f>
        <v>-0.03576462297392462</v>
      </c>
      <c r="D62" s="59">
        <f>D61/D59</f>
        <v>-0.017101147028155964</v>
      </c>
      <c r="E62" s="59">
        <f>E61/E59</f>
        <v>0.14482758620689587</v>
      </c>
      <c r="F62" s="59">
        <f>F61/F59</f>
        <v>-0.09552167698904164</v>
      </c>
    </row>
    <row r="63" spans="1:6" ht="11.25">
      <c r="A63" s="11"/>
      <c r="B63" s="59"/>
      <c r="C63" s="59"/>
      <c r="D63" s="59"/>
      <c r="E63" s="59"/>
      <c r="F63" s="59"/>
    </row>
    <row r="64" spans="1:6" ht="11.25">
      <c r="A64" s="11"/>
      <c r="B64" s="59"/>
      <c r="C64" s="59"/>
      <c r="D64" s="59"/>
      <c r="E64" s="59"/>
      <c r="F64" s="59"/>
    </row>
    <row r="66" ht="11.25">
      <c r="A66" s="10" t="s">
        <v>159</v>
      </c>
    </row>
    <row r="67" ht="12" thickBot="1">
      <c r="A67" s="10" t="s">
        <v>132</v>
      </c>
    </row>
    <row r="68" spans="1:6" ht="12" thickBot="1">
      <c r="A68" s="9"/>
      <c r="B68" s="56" t="str">
        <f>B41</f>
        <v>3/31/2012</v>
      </c>
      <c r="C68" s="57" t="str">
        <f>C41</f>
        <v>4/2/2011</v>
      </c>
      <c r="D68" s="57" t="str">
        <f>D41</f>
        <v>4/3/2010</v>
      </c>
      <c r="E68" s="57" t="str">
        <f>E41</f>
        <v>3/28/2009</v>
      </c>
      <c r="F68" s="58" t="str">
        <f>F41</f>
        <v>3/29/2008</v>
      </c>
    </row>
    <row r="69" ht="11.25">
      <c r="A69" s="9"/>
    </row>
    <row r="70" spans="1:6" ht="11.25">
      <c r="A70" s="9" t="s">
        <v>135</v>
      </c>
      <c r="B70" s="7">
        <f>B43</f>
        <v>1025.1</v>
      </c>
      <c r="C70" s="7">
        <f>C43</f>
        <v>824.8000000000004</v>
      </c>
      <c r="D70" s="7">
        <f>D43</f>
        <v>698.6999999999994</v>
      </c>
      <c r="E70" s="7">
        <f>E43</f>
        <v>654.2999999999997</v>
      </c>
      <c r="F70" s="7"/>
    </row>
    <row r="71" spans="1:6" ht="11.25">
      <c r="A71" s="9" t="s">
        <v>144</v>
      </c>
      <c r="B71" s="60">
        <f>(B43-B44)*-1</f>
        <v>-337.3913013496208</v>
      </c>
      <c r="C71" s="60">
        <f>(C43-C44)*-1</f>
        <v>-257.61259995153875</v>
      </c>
      <c r="D71" s="60">
        <f>(D43-D44)*-1</f>
        <v>-212.66104743943112</v>
      </c>
      <c r="E71" s="60">
        <f>(E43-E44)*-1</f>
        <v>-202.13693617021272</v>
      </c>
      <c r="F71" s="60"/>
    </row>
    <row r="72" spans="1:6" ht="11.25">
      <c r="A72" s="9" t="s">
        <v>10</v>
      </c>
      <c r="B72" s="7">
        <f>SUM(B70:B71)</f>
        <v>687.7086986503791</v>
      </c>
      <c r="C72" s="7">
        <f>SUM(C70:C71)</f>
        <v>567.1874000484617</v>
      </c>
      <c r="D72" s="7">
        <f>SUM(D70:D71)</f>
        <v>486.03895256056825</v>
      </c>
      <c r="E72" s="7">
        <f>SUM(E70:E71)</f>
        <v>452.163063829787</v>
      </c>
      <c r="F72" s="7"/>
    </row>
    <row r="73" spans="1:6" ht="11.25">
      <c r="A73" s="9" t="s">
        <v>9</v>
      </c>
      <c r="B73" s="7">
        <f>'Financial Statements (10K)'!B102*-1</f>
        <v>196.3</v>
      </c>
      <c r="C73" s="7">
        <f>'Financial Statements (10K)'!C102*-1</f>
        <v>168.7</v>
      </c>
      <c r="D73" s="7">
        <f>'Financial Statements (10K)'!D102*-1</f>
        <v>159.5</v>
      </c>
      <c r="E73" s="7">
        <f>'Financial Statements (10K)'!E102*-1</f>
        <v>164.2</v>
      </c>
      <c r="F73" s="7"/>
    </row>
    <row r="74" spans="1:6" ht="11.25">
      <c r="A74" s="9" t="s">
        <v>145</v>
      </c>
      <c r="B74" s="7">
        <f>-B9+C9</f>
        <v>-133.80000000000018</v>
      </c>
      <c r="C74" s="7">
        <f>-C9+D9</f>
        <v>-228.70000000000016</v>
      </c>
      <c r="D74" s="7">
        <f>-D9+E9</f>
        <v>182.60000000000014</v>
      </c>
      <c r="E74" s="7">
        <f>-E9+F9</f>
        <v>27.999999999999886</v>
      </c>
      <c r="F74" s="7"/>
    </row>
    <row r="75" spans="1:6" ht="11.25">
      <c r="A75" s="9" t="s">
        <v>146</v>
      </c>
      <c r="B75" s="7">
        <f>(-1*('Financial Statements (10K)'!B20-'Financial Statements (10K)'!C20))</f>
        <v>-95.30000000000007</v>
      </c>
      <c r="C75" s="7">
        <f>(-1*('Financial Statements (10K)'!C20-'Financial Statements (10K)'!D20))</f>
        <v>-91.59999999999991</v>
      </c>
      <c r="D75" s="7">
        <f>(-1*('Financial Statements (10K)'!D20-'Financial Statements (10K)'!E20))</f>
        <v>-45.60000000000002</v>
      </c>
      <c r="E75" s="7">
        <f>(-1*('Financial Statements (10K)'!E20-'Financial Statements (10K)'!F20))</f>
        <v>58.299999999999955</v>
      </c>
      <c r="F75" s="7"/>
    </row>
    <row r="76" spans="1:6" ht="12" thickBot="1">
      <c r="A76" s="10" t="s">
        <v>147</v>
      </c>
      <c r="B76" s="61">
        <f>SUM(B72:B75)</f>
        <v>654.9086986503788</v>
      </c>
      <c r="C76" s="61">
        <f>SUM(C72:C75)</f>
        <v>415.5874000484615</v>
      </c>
      <c r="D76" s="61">
        <f>SUM(D72:D75)</f>
        <v>782.5389525605684</v>
      </c>
      <c r="E76" s="61">
        <f>SUM(E72:E75)</f>
        <v>702.6630638297869</v>
      </c>
      <c r="F76" s="61"/>
    </row>
    <row r="77" ht="12" thickTop="1">
      <c r="A77" s="9"/>
    </row>
    <row r="78" spans="1:6" ht="11.25">
      <c r="A78" s="9" t="s">
        <v>148</v>
      </c>
      <c r="B78" s="7">
        <f>-(B17-C17)</f>
        <v>65.30000000000007</v>
      </c>
      <c r="C78" s="7">
        <f>-(C17-D17)</f>
        <v>18.199999999999932</v>
      </c>
      <c r="D78" s="7">
        <f>-(D17-E17)</f>
        <v>-291.5</v>
      </c>
      <c r="E78" s="7">
        <f>-(E17-F17)</f>
        <v>-305.2</v>
      </c>
      <c r="F78" s="7"/>
    </row>
    <row r="79" ht="11.25">
      <c r="A79" s="9"/>
    </row>
    <row r="80" spans="1:6" ht="11.25">
      <c r="A80" s="9" t="s">
        <v>149</v>
      </c>
      <c r="B80" s="7">
        <f>SUM(B78:B79)</f>
        <v>65.30000000000007</v>
      </c>
      <c r="C80" s="7">
        <f>SUM(C78:C79)</f>
        <v>18.199999999999932</v>
      </c>
      <c r="D80" s="7">
        <f>SUM(D78:D79)</f>
        <v>-291.5</v>
      </c>
      <c r="E80" s="7">
        <f>SUM(E78:E79)</f>
        <v>-305.2</v>
      </c>
      <c r="F80" s="7"/>
    </row>
    <row r="81" ht="11.25">
      <c r="A81" s="9"/>
    </row>
    <row r="82" spans="1:5" ht="11.25">
      <c r="A82" s="9" t="s">
        <v>150</v>
      </c>
      <c r="B82" s="7">
        <f>B30-C30</f>
        <v>0</v>
      </c>
      <c r="C82" s="7">
        <f>C30-D30</f>
        <v>0</v>
      </c>
      <c r="D82" s="7">
        <f>D30-E30</f>
        <v>0</v>
      </c>
      <c r="E82" s="7">
        <f>E30-F30</f>
        <v>-206.4</v>
      </c>
    </row>
    <row r="83" spans="1:5" ht="11.25">
      <c r="A83" s="9" t="s">
        <v>151</v>
      </c>
      <c r="B83" s="7">
        <f>B31-C31</f>
        <v>-17.5</v>
      </c>
      <c r="C83" s="7">
        <f>C31-D31</f>
        <v>9.799999999999955</v>
      </c>
      <c r="D83" s="7">
        <f>D31-E31</f>
        <v>-124.29999999999995</v>
      </c>
      <c r="E83" s="7">
        <f>E31-F31</f>
        <v>-66.40000000000003</v>
      </c>
    </row>
    <row r="84" spans="1:5" ht="11.25">
      <c r="A84" s="9" t="s">
        <v>152</v>
      </c>
      <c r="B84" s="7">
        <f>'Financial Statements (10K)'!B77*(1-'Financial Statements (10K)'!B87)</f>
        <v>-16.436311693429218</v>
      </c>
      <c r="C84" s="7">
        <f>'Financial Statements (10K)'!C77*(1-'Financial Statements (10K)'!C87)</f>
        <v>-12.584298521928762</v>
      </c>
      <c r="D84" s="7">
        <f>'Financial Statements (10K)'!D77*(1-'Financial Statements (10K)'!D87)</f>
        <v>-15.443058174960104</v>
      </c>
      <c r="E84" s="7">
        <f>'Financial Statements (10K)'!E77*(1-'Financial Statements (10K)'!E87)</f>
        <v>-18.382297872340427</v>
      </c>
    </row>
    <row r="85" spans="1:5" ht="11.25">
      <c r="A85" s="9" t="s">
        <v>153</v>
      </c>
      <c r="B85" s="7">
        <f>'Financial Statements (10K)'!B78*(1-'Financial Statements (10K)'!B87)</f>
        <v>7.3795685154171995</v>
      </c>
      <c r="C85" s="7">
        <f>'Financial Statements (10K)'!C78*(1-'Financial Statements (10K)'!C87)</f>
        <v>5.295032711412649</v>
      </c>
      <c r="D85" s="7">
        <f>'Financial Statements (10K)'!D78*(1-'Financial Statements (10K)'!D87)</f>
        <v>8.62585231394168</v>
      </c>
      <c r="E85" s="7">
        <f>'Financial Statements (10K)'!E78*(1-'Financial Statements (10K)'!E87)</f>
        <v>15.203404255319148</v>
      </c>
    </row>
    <row r="86" spans="1:5" ht="11.25">
      <c r="A86" s="9" t="s">
        <v>154</v>
      </c>
      <c r="B86" s="7">
        <f>SUM('Financial Statements (10K)'!B151:B152)</f>
        <v>-493.7</v>
      </c>
      <c r="C86" s="7">
        <f>SUM('Financial Statements (10K)'!C151:C152)</f>
        <v>-633.1</v>
      </c>
      <c r="D86" s="7">
        <f>SUM('Financial Statements (10K)'!D151:D152)</f>
        <v>-255.7</v>
      </c>
      <c r="E86" s="7">
        <f>SUM('Financial Statements (10K)'!E151:E152)</f>
        <v>-189.70000000000002</v>
      </c>
    </row>
    <row r="87" spans="1:5" ht="11.25">
      <c r="A87" s="9" t="s">
        <v>155</v>
      </c>
      <c r="B87" s="7">
        <f>'Financial Statements (10K)'!B156</f>
        <v>0.2</v>
      </c>
      <c r="C87" s="7">
        <f>'Financial Statements (10K)'!C156</f>
        <v>-2.5</v>
      </c>
      <c r="D87" s="7">
        <f>'Financial Statements (10K)'!D156</f>
        <v>1.3</v>
      </c>
      <c r="E87" s="7">
        <f>'Financial Statements (10K)'!E156</f>
        <v>0</v>
      </c>
    </row>
    <row r="88" spans="1:5" ht="11.25">
      <c r="A88" s="9" t="s">
        <v>156</v>
      </c>
      <c r="B88" s="7">
        <f>SUM(B82:B87)</f>
        <v>-520.056743178012</v>
      </c>
      <c r="C88" s="7">
        <f>SUM(C82:C87)</f>
        <v>-633.0892658105162</v>
      </c>
      <c r="D88" s="7">
        <f>SUM(D82:D87)</f>
        <v>-385.51720586101834</v>
      </c>
      <c r="E88" s="7">
        <f>SUM(E82:E87)</f>
        <v>-465.67889361702134</v>
      </c>
    </row>
    <row r="89" ht="11.25">
      <c r="A89" s="9"/>
    </row>
    <row r="90" ht="11.25">
      <c r="A90" s="9" t="s">
        <v>160</v>
      </c>
    </row>
    <row r="91" ht="11.25">
      <c r="A91" s="9"/>
    </row>
    <row r="92" spans="1:5" ht="11.25">
      <c r="A92" s="9" t="s">
        <v>157</v>
      </c>
      <c r="B92" s="7">
        <f>SUM(B88,B80,B76,B90)</f>
        <v>200.15195547236692</v>
      </c>
      <c r="C92" s="7">
        <f>SUM(C88,C80,C76)</f>
        <v>-199.30186576205472</v>
      </c>
      <c r="D92" s="7">
        <f>SUM(D88,D80,D76)</f>
        <v>105.52174669955014</v>
      </c>
      <c r="E92" s="7">
        <f>SUM(E88,E80,E76)</f>
        <v>-68.21582978723438</v>
      </c>
    </row>
    <row r="93" spans="1:5" ht="11.25">
      <c r="A93" s="9" t="s">
        <v>158</v>
      </c>
      <c r="B93" s="7">
        <f>'Financial Statements (10K)'!B10-'Financial Statements (10K)'!C10</f>
        <v>218.60000000000002</v>
      </c>
      <c r="C93" s="7">
        <f>'Financial Statements (10K)'!C10-'Financial Statements (10K)'!D10</f>
        <v>-110.10000000000002</v>
      </c>
      <c r="D93" s="7">
        <f>'Financial Statements (10K)'!D10-'Financial Statements (10K)'!E10</f>
        <v>81.90000000000003</v>
      </c>
      <c r="E93" s="7">
        <f>'Financial Statements (10K)'!E10-'Financial Statements (10K)'!F10</f>
        <v>-70.30000000000001</v>
      </c>
    </row>
    <row r="94" ht="11.25">
      <c r="A94" s="9"/>
    </row>
    <row r="95" spans="1:5" ht="11.25">
      <c r="A95" s="11" t="s">
        <v>128</v>
      </c>
      <c r="B95" s="7">
        <f>B92-B93</f>
        <v>-18.4480445276331</v>
      </c>
      <c r="C95" s="7">
        <f>C92-C93</f>
        <v>-89.2018657620547</v>
      </c>
      <c r="D95" s="7">
        <f>D92-D93</f>
        <v>23.6217466995501</v>
      </c>
      <c r="E95" s="7">
        <f>E92-E93</f>
        <v>2.0841702127656276</v>
      </c>
    </row>
    <row r="96" spans="1:5" ht="11.25">
      <c r="A96" s="11" t="s">
        <v>143</v>
      </c>
      <c r="B96" s="26">
        <f>B95/B93</f>
        <v>-0.08439178649420448</v>
      </c>
      <c r="C96" s="26">
        <f>C95/C93</f>
        <v>0.8101895164582623</v>
      </c>
      <c r="D96" s="26">
        <f>D95/D93</f>
        <v>0.28842181562332225</v>
      </c>
      <c r="E96" s="26">
        <f>E95/E93</f>
        <v>-0.02964680245754804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Laurens</dc:creator>
  <cp:keywords/>
  <dc:description/>
  <cp:lastModifiedBy>Laurens</cp:lastModifiedBy>
  <dcterms:created xsi:type="dcterms:W3CDTF">2013-02-05T09:47:30Z</dcterms:created>
  <dcterms:modified xsi:type="dcterms:W3CDTF">2013-02-12T14:03:40Z</dcterms:modified>
  <cp:category/>
  <cp:version/>
  <cp:contentType/>
  <cp:contentStatus/>
</cp:coreProperties>
</file>