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7955" windowHeight="10260" activeTab="0"/>
  </bookViews>
  <sheets>
    <sheet name="Sheet1" sheetId="1" r:id="rId1"/>
  </sheets>
  <externalReferences>
    <externalReference r:id="rId4"/>
  </externalReference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<sst xmlns="http://schemas.openxmlformats.org/spreadsheetml/2006/main" count="35" uniqueCount="29">
  <si>
    <t>House Buying Analysis</t>
  </si>
  <si>
    <t>Rent</t>
  </si>
  <si>
    <t>Buy</t>
  </si>
  <si>
    <t>Monthly</t>
  </si>
  <si>
    <t>Value</t>
  </si>
  <si>
    <t>Yearly Increase</t>
  </si>
  <si>
    <t>Down %</t>
  </si>
  <si>
    <t>Savings</t>
  </si>
  <si>
    <t>Down</t>
  </si>
  <si>
    <t>Interest %</t>
  </si>
  <si>
    <t>Mortage</t>
  </si>
  <si>
    <t>Interest</t>
  </si>
  <si>
    <t>Rate</t>
  </si>
  <si>
    <t>Annual Interest</t>
  </si>
  <si>
    <t>Tax Deduction</t>
  </si>
  <si>
    <t>Tax Savings</t>
  </si>
  <si>
    <t>Taxes and Cam %</t>
  </si>
  <si>
    <t>Taxes and Cam</t>
  </si>
  <si>
    <t>Closing Costs</t>
  </si>
  <si>
    <t>Yearly Growth</t>
  </si>
  <si>
    <t>Rental</t>
  </si>
  <si>
    <t>Monthly Rent</t>
  </si>
  <si>
    <t>Initial Savings</t>
  </si>
  <si>
    <t>Monthly Savings</t>
  </si>
  <si>
    <t>Terminal Cash</t>
  </si>
  <si>
    <t>Buy / Sell</t>
  </si>
  <si>
    <t>Mortgage PMT</t>
  </si>
  <si>
    <t>NCF</t>
  </si>
  <si>
    <t>IRR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</si>
</sst>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2">
    <font>
      <sz val="8"/>
      <name val="Arial"/>
      <family val="2"/>
    </font>
    <font>
      <sz val="11"/>
      <color indexed="8"/>
      <name val="Calibri"/>
      <family val="2"/>
    </font>
    <font>
      <b/>
      <sz val="12"/>
      <color indexed="19"/>
      <name val="Arial"/>
      <family val="2"/>
    </font>
    <font>
      <b/>
      <sz val="12"/>
      <color indexed="22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19"/>
      <name val="Arial"/>
      <family val="2"/>
    </font>
    <font>
      <sz val="11"/>
      <color indexed="12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8"/>
      <color indexed="17"/>
      <name val="Cambria"/>
      <family val="2"/>
    </font>
    <font>
      <b/>
      <sz val="15"/>
      <color indexed="17"/>
      <name val="Calibri"/>
      <family val="2"/>
    </font>
    <font>
      <b/>
      <sz val="13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5"/>
      <name val="Calibri"/>
      <family val="2"/>
    </font>
    <font>
      <sz val="11"/>
      <color indexed="36"/>
      <name val="Calibri"/>
      <family val="2"/>
    </font>
    <font>
      <sz val="11"/>
      <color indexed="13"/>
      <name val="Calibri"/>
      <family val="2"/>
    </font>
    <font>
      <sz val="11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42"/>
      <name val="Calibri"/>
      <family val="2"/>
    </font>
    <font>
      <sz val="11"/>
      <color indexed="42"/>
      <name val="Calibri"/>
      <family val="2"/>
    </font>
    <font>
      <b/>
      <sz val="11"/>
      <color indexed="9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2060"/>
      <name val="Arial"/>
      <family val="2"/>
    </font>
    <font>
      <b/>
      <sz val="12"/>
      <color theme="6"/>
      <name val="Arial"/>
      <family val="2"/>
    </font>
    <font>
      <b/>
      <sz val="8"/>
      <color rgb="FF002060"/>
      <name val="Arial"/>
      <family val="2"/>
    </font>
    <font>
      <sz val="11"/>
      <color rgb="FF1F497D"/>
      <name val="Calibri"/>
      <family val="2"/>
    </font>
    <font>
      <sz val="8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DashDot">
        <color rgb="FFFF0000"/>
      </left>
      <right/>
      <top style="mediumDashDot">
        <color rgb="FFFF0000"/>
      </top>
      <bottom style="mediumDashDot">
        <color rgb="FFFF0000"/>
      </bottom>
    </border>
    <border>
      <left/>
      <right/>
      <top style="mediumDashDot">
        <color rgb="FFFF0000"/>
      </top>
      <bottom style="mediumDashDot">
        <color rgb="FFFF0000"/>
      </bottom>
    </border>
    <border>
      <left/>
      <right style="mediumDashDot">
        <color rgb="FFFF0000"/>
      </right>
      <top style="mediumDashDot">
        <color rgb="FFFF0000"/>
      </top>
      <bottom style="mediumDashDot">
        <color rgb="FFFF0000"/>
      </bottom>
    </border>
  </borders>
  <cellStyleXfs count="74">
    <xf numFmtId="0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Fill="0" applyBorder="0" applyProtection="0">
      <alignment horizontal="left"/>
    </xf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 applyFill="0" applyBorder="0" applyAlignment="0" applyProtection="0"/>
    <xf numFmtId="0" fontId="29" fillId="0" borderId="0">
      <alignment/>
      <protection/>
    </xf>
    <xf numFmtId="0" fontId="42" fillId="0" borderId="0" applyFill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" fillId="0" borderId="0" applyBorder="0" applyProtection="0">
      <alignment horizontal="left"/>
    </xf>
    <xf numFmtId="0" fontId="12" fillId="0" borderId="0" applyFill="0" applyBorder="0" applyProtection="0">
      <alignment horizontal="left"/>
    </xf>
    <xf numFmtId="0" fontId="0" fillId="0" borderId="9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7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48" fillId="0" borderId="0" xfId="0" applyNumberFormat="1" applyFont="1" applyBorder="1" applyAlignment="1">
      <alignment/>
    </xf>
    <xf numFmtId="0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10" fontId="0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9" fontId="0" fillId="33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17" fontId="5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49" fillId="33" borderId="0" xfId="0" applyNumberFormat="1" applyFont="1" applyFill="1" applyAlignment="1">
      <alignment/>
    </xf>
    <xf numFmtId="3" fontId="49" fillId="33" borderId="0" xfId="0" applyNumberFormat="1" applyFont="1" applyFill="1" applyAlignment="1">
      <alignment/>
    </xf>
    <xf numFmtId="17" fontId="0" fillId="0" borderId="0" xfId="0" applyNumberFormat="1" applyFont="1" applyAlignment="1">
      <alignment/>
    </xf>
    <xf numFmtId="0" fontId="0" fillId="0" borderId="12" xfId="0" applyNumberFormat="1" applyFont="1" applyBorder="1" applyAlignment="1">
      <alignment/>
    </xf>
    <xf numFmtId="0" fontId="0" fillId="0" borderId="13" xfId="0" applyNumberFormat="1" applyFont="1" applyBorder="1" applyAlignment="1">
      <alignment vertical="center"/>
    </xf>
    <xf numFmtId="10" fontId="0" fillId="0" borderId="14" xfId="61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left" vertical="center" indent="3"/>
    </xf>
    <xf numFmtId="164" fontId="0" fillId="33" borderId="0" xfId="0" applyNumberFormat="1" applyFont="1" applyFill="1" applyAlignment="1">
      <alignment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otnote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Percent 2" xfId="62"/>
    <cellStyle name="Percent 3" xfId="63"/>
    <cellStyle name="Percent 4" xfId="64"/>
    <cellStyle name="Percent 5" xfId="65"/>
    <cellStyle name="Percent 6" xfId="66"/>
    <cellStyle name="Percent 7" xfId="67"/>
    <cellStyle name="Table Heading" xfId="68"/>
    <cellStyle name="Table Title" xfId="69"/>
    <cellStyle name="Table Units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%20(x86)\SNL%20Financial\SNLxl\SNLxlRibbon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2"/>
  <sheetViews>
    <sheetView showGridLines="0" tabSelected="1" zoomScalePageLayoutView="0" workbookViewId="0" topLeftCell="A1">
      <selection activeCell="F13" sqref="F13"/>
    </sheetView>
  </sheetViews>
  <sheetFormatPr defaultColWidth="9.33203125" defaultRowHeight="11.25"/>
  <cols>
    <col min="1" max="1" width="19.5" style="2" customWidth="1"/>
    <col min="2" max="2" width="13.5" style="2" bestFit="1" customWidth="1"/>
    <col min="3" max="3" width="2.66015625" style="2" customWidth="1"/>
    <col min="4" max="61" width="16" style="2" bestFit="1" customWidth="1"/>
    <col min="62" max="63" width="13.5" style="2" bestFit="1" customWidth="1"/>
    <col min="64" max="16384" width="9.33203125" style="2" customWidth="1"/>
  </cols>
  <sheetData>
    <row r="1" spans="1:5" ht="15.75">
      <c r="A1" s="1" t="s">
        <v>0</v>
      </c>
      <c r="B1"/>
      <c r="D1" s="3"/>
      <c r="E1"/>
    </row>
    <row r="2" ht="12" customHeight="1"/>
    <row r="3" spans="1:5" ht="15.75">
      <c r="A3" s="3" t="s">
        <v>1</v>
      </c>
      <c r="B3"/>
      <c r="D3" s="3" t="s">
        <v>2</v>
      </c>
      <c r="E3"/>
    </row>
    <row r="4" ht="12" customHeight="1"/>
    <row r="5" spans="1:5" ht="12" customHeight="1">
      <c r="A5" s="4" t="s">
        <v>3</v>
      </c>
      <c r="B5" s="5">
        <v>2200</v>
      </c>
      <c r="D5" s="4" t="s">
        <v>4</v>
      </c>
      <c r="E5" s="5">
        <v>500000</v>
      </c>
    </row>
    <row r="6" spans="1:5" ht="12" customHeight="1">
      <c r="A6" s="4" t="s">
        <v>5</v>
      </c>
      <c r="B6" s="5">
        <v>250</v>
      </c>
      <c r="D6" s="4" t="s">
        <v>6</v>
      </c>
      <c r="E6" s="6">
        <v>0.2</v>
      </c>
    </row>
    <row r="7" spans="1:7" ht="12" customHeight="1">
      <c r="A7" s="7" t="s">
        <v>7</v>
      </c>
      <c r="B7" s="5">
        <f>+E7</f>
        <v>100000</v>
      </c>
      <c r="D7" s="7" t="s">
        <v>8</v>
      </c>
      <c r="E7" s="5">
        <f>+E6*E5</f>
        <v>100000</v>
      </c>
      <c r="F7"/>
      <c r="G7"/>
    </row>
    <row r="8" spans="1:7" ht="12" customHeight="1">
      <c r="A8" s="7" t="s">
        <v>9</v>
      </c>
      <c r="B8" s="6">
        <v>0.085</v>
      </c>
      <c r="D8" s="7" t="s">
        <v>10</v>
      </c>
      <c r="E8" s="5">
        <f>+E5-E7</f>
        <v>400000</v>
      </c>
      <c r="F8"/>
      <c r="G8"/>
    </row>
    <row r="9" spans="1:7" ht="12" customHeight="1">
      <c r="A9" s="7" t="s">
        <v>11</v>
      </c>
      <c r="B9" s="5">
        <f>+B7*B8</f>
        <v>8500</v>
      </c>
      <c r="D9" s="7" t="s">
        <v>12</v>
      </c>
      <c r="E9" s="8">
        <v>0.05</v>
      </c>
      <c r="F9"/>
      <c r="G9"/>
    </row>
    <row r="10" spans="4:7" ht="12" customHeight="1">
      <c r="D10" s="7" t="s">
        <v>13</v>
      </c>
      <c r="E10" s="5">
        <f>+E9*E8</f>
        <v>20000</v>
      </c>
      <c r="F10"/>
      <c r="G10"/>
    </row>
    <row r="11" spans="4:7" ht="12" customHeight="1">
      <c r="D11" s="7" t="s">
        <v>14</v>
      </c>
      <c r="E11" s="8">
        <v>0.3</v>
      </c>
      <c r="F11"/>
      <c r="G11"/>
    </row>
    <row r="12" spans="1:7" ht="12" customHeight="1">
      <c r="A12" s="9"/>
      <c r="D12" s="7" t="s">
        <v>15</v>
      </c>
      <c r="E12" s="5">
        <f>+E11*E10</f>
        <v>6000</v>
      </c>
      <c r="F12"/>
      <c r="G12"/>
    </row>
    <row r="13" spans="4:7" ht="12" customHeight="1">
      <c r="D13" s="7" t="s">
        <v>16</v>
      </c>
      <c r="E13" s="24">
        <v>0.015</v>
      </c>
      <c r="F13"/>
      <c r="G13"/>
    </row>
    <row r="14" spans="4:6" ht="12" customHeight="1">
      <c r="D14" s="7" t="s">
        <v>17</v>
      </c>
      <c r="E14" s="5">
        <f>+E13*E5</f>
        <v>7500</v>
      </c>
      <c r="F14" s="10"/>
    </row>
    <row r="15" spans="4:6" ht="12" customHeight="1">
      <c r="D15" s="7" t="s">
        <v>18</v>
      </c>
      <c r="E15" s="8">
        <v>0.1</v>
      </c>
      <c r="F15" s="10"/>
    </row>
    <row r="16" spans="4:6" ht="12" customHeight="1">
      <c r="D16" s="7" t="s">
        <v>19</v>
      </c>
      <c r="E16" s="8">
        <v>0.05</v>
      </c>
      <c r="F16" s="10"/>
    </row>
    <row r="17" spans="4:6" ht="12" customHeight="1">
      <c r="D17" s="9"/>
      <c r="E17" s="11"/>
      <c r="F17" s="10"/>
    </row>
    <row r="18" spans="1:6" ht="15.75">
      <c r="A18" s="3" t="s">
        <v>20</v>
      </c>
      <c r="B18"/>
      <c r="C18"/>
      <c r="F18" s="10"/>
    </row>
    <row r="19" spans="4:62" ht="12" customHeight="1">
      <c r="D19" s="12">
        <v>41852</v>
      </c>
      <c r="E19" s="12">
        <f aca="true" t="shared" si="0" ref="E19:BJ19">+EDATE(D19,1)</f>
        <v>41883</v>
      </c>
      <c r="F19" s="12">
        <f t="shared" si="0"/>
        <v>41913</v>
      </c>
      <c r="G19" s="12">
        <f t="shared" si="0"/>
        <v>41944</v>
      </c>
      <c r="H19" s="12">
        <f t="shared" si="0"/>
        <v>41974</v>
      </c>
      <c r="I19" s="12">
        <f t="shared" si="0"/>
        <v>42005</v>
      </c>
      <c r="J19" s="12">
        <f t="shared" si="0"/>
        <v>42036</v>
      </c>
      <c r="K19" s="12">
        <f t="shared" si="0"/>
        <v>42064</v>
      </c>
      <c r="L19" s="12">
        <f t="shared" si="0"/>
        <v>42095</v>
      </c>
      <c r="M19" s="12">
        <f t="shared" si="0"/>
        <v>42125</v>
      </c>
      <c r="N19" s="12">
        <f t="shared" si="0"/>
        <v>42156</v>
      </c>
      <c r="O19" s="12">
        <f t="shared" si="0"/>
        <v>42186</v>
      </c>
      <c r="P19" s="12">
        <f t="shared" si="0"/>
        <v>42217</v>
      </c>
      <c r="Q19" s="12">
        <f t="shared" si="0"/>
        <v>42248</v>
      </c>
      <c r="R19" s="12">
        <f t="shared" si="0"/>
        <v>42278</v>
      </c>
      <c r="S19" s="12">
        <f t="shared" si="0"/>
        <v>42309</v>
      </c>
      <c r="T19" s="12">
        <f t="shared" si="0"/>
        <v>42339</v>
      </c>
      <c r="U19" s="12">
        <f t="shared" si="0"/>
        <v>42370</v>
      </c>
      <c r="V19" s="12">
        <f t="shared" si="0"/>
        <v>42401</v>
      </c>
      <c r="W19" s="12">
        <f t="shared" si="0"/>
        <v>42430</v>
      </c>
      <c r="X19" s="12">
        <f t="shared" si="0"/>
        <v>42461</v>
      </c>
      <c r="Y19" s="12">
        <f t="shared" si="0"/>
        <v>42491</v>
      </c>
      <c r="Z19" s="12">
        <f t="shared" si="0"/>
        <v>42522</v>
      </c>
      <c r="AA19" s="12">
        <f t="shared" si="0"/>
        <v>42552</v>
      </c>
      <c r="AB19" s="12">
        <f t="shared" si="0"/>
        <v>42583</v>
      </c>
      <c r="AC19" s="12">
        <f t="shared" si="0"/>
        <v>42614</v>
      </c>
      <c r="AD19" s="12">
        <f t="shared" si="0"/>
        <v>42644</v>
      </c>
      <c r="AE19" s="12">
        <f t="shared" si="0"/>
        <v>42675</v>
      </c>
      <c r="AF19" s="12">
        <f t="shared" si="0"/>
        <v>42705</v>
      </c>
      <c r="AG19" s="12">
        <f t="shared" si="0"/>
        <v>42736</v>
      </c>
      <c r="AH19" s="12">
        <f t="shared" si="0"/>
        <v>42767</v>
      </c>
      <c r="AI19" s="12">
        <f t="shared" si="0"/>
        <v>42795</v>
      </c>
      <c r="AJ19" s="12">
        <f t="shared" si="0"/>
        <v>42826</v>
      </c>
      <c r="AK19" s="12">
        <f t="shared" si="0"/>
        <v>42856</v>
      </c>
      <c r="AL19" s="12">
        <f t="shared" si="0"/>
        <v>42887</v>
      </c>
      <c r="AM19" s="12">
        <f t="shared" si="0"/>
        <v>42917</v>
      </c>
      <c r="AN19" s="12">
        <f t="shared" si="0"/>
        <v>42948</v>
      </c>
      <c r="AO19" s="12">
        <f t="shared" si="0"/>
        <v>42979</v>
      </c>
      <c r="AP19" s="12">
        <f t="shared" si="0"/>
        <v>43009</v>
      </c>
      <c r="AQ19" s="12">
        <f t="shared" si="0"/>
        <v>43040</v>
      </c>
      <c r="AR19" s="12">
        <f t="shared" si="0"/>
        <v>43070</v>
      </c>
      <c r="AS19" s="12">
        <f t="shared" si="0"/>
        <v>43101</v>
      </c>
      <c r="AT19" s="12">
        <f t="shared" si="0"/>
        <v>43132</v>
      </c>
      <c r="AU19" s="12">
        <f t="shared" si="0"/>
        <v>43160</v>
      </c>
      <c r="AV19" s="12">
        <f t="shared" si="0"/>
        <v>43191</v>
      </c>
      <c r="AW19" s="12">
        <f t="shared" si="0"/>
        <v>43221</v>
      </c>
      <c r="AX19" s="12">
        <f t="shared" si="0"/>
        <v>43252</v>
      </c>
      <c r="AY19" s="12">
        <f t="shared" si="0"/>
        <v>43282</v>
      </c>
      <c r="AZ19" s="12">
        <f t="shared" si="0"/>
        <v>43313</v>
      </c>
      <c r="BA19" s="12">
        <f t="shared" si="0"/>
        <v>43344</v>
      </c>
      <c r="BB19" s="12">
        <f t="shared" si="0"/>
        <v>43374</v>
      </c>
      <c r="BC19" s="12">
        <f t="shared" si="0"/>
        <v>43405</v>
      </c>
      <c r="BD19" s="12">
        <f t="shared" si="0"/>
        <v>43435</v>
      </c>
      <c r="BE19" s="12">
        <f t="shared" si="0"/>
        <v>43466</v>
      </c>
      <c r="BF19" s="12">
        <f t="shared" si="0"/>
        <v>43497</v>
      </c>
      <c r="BG19" s="12">
        <f t="shared" si="0"/>
        <v>43525</v>
      </c>
      <c r="BH19" s="12">
        <f t="shared" si="0"/>
        <v>43556</v>
      </c>
      <c r="BI19" s="12">
        <f t="shared" si="0"/>
        <v>43586</v>
      </c>
      <c r="BJ19" s="12">
        <f t="shared" si="0"/>
        <v>43617</v>
      </c>
    </row>
    <row r="20" spans="1:62" ht="12" customHeight="1">
      <c r="A20" s="2" t="s">
        <v>21</v>
      </c>
      <c r="D20" s="13">
        <f aca="true" t="shared" si="1" ref="D20:AI20">(FLOOR((D$19-$D$19)/365,1)*(-$B$6))+-$B$5</f>
        <v>-2200</v>
      </c>
      <c r="E20" s="13">
        <f t="shared" si="1"/>
        <v>-2200</v>
      </c>
      <c r="F20" s="13">
        <f t="shared" si="1"/>
        <v>-2200</v>
      </c>
      <c r="G20" s="13">
        <f t="shared" si="1"/>
        <v>-2200</v>
      </c>
      <c r="H20" s="13">
        <f t="shared" si="1"/>
        <v>-2200</v>
      </c>
      <c r="I20" s="13">
        <f t="shared" si="1"/>
        <v>-2200</v>
      </c>
      <c r="J20" s="13">
        <f t="shared" si="1"/>
        <v>-2200</v>
      </c>
      <c r="K20" s="13">
        <f t="shared" si="1"/>
        <v>-2200</v>
      </c>
      <c r="L20" s="13">
        <f t="shared" si="1"/>
        <v>-2200</v>
      </c>
      <c r="M20" s="13">
        <f t="shared" si="1"/>
        <v>-2200</v>
      </c>
      <c r="N20" s="13">
        <f t="shared" si="1"/>
        <v>-2200</v>
      </c>
      <c r="O20" s="13">
        <f t="shared" si="1"/>
        <v>-2200</v>
      </c>
      <c r="P20" s="13">
        <f t="shared" si="1"/>
        <v>-2450</v>
      </c>
      <c r="Q20" s="13">
        <f t="shared" si="1"/>
        <v>-2450</v>
      </c>
      <c r="R20" s="13">
        <f t="shared" si="1"/>
        <v>-2450</v>
      </c>
      <c r="S20" s="13">
        <f t="shared" si="1"/>
        <v>-2450</v>
      </c>
      <c r="T20" s="13">
        <f t="shared" si="1"/>
        <v>-2450</v>
      </c>
      <c r="U20" s="13">
        <f t="shared" si="1"/>
        <v>-2450</v>
      </c>
      <c r="V20" s="13">
        <f t="shared" si="1"/>
        <v>-2450</v>
      </c>
      <c r="W20" s="13">
        <f t="shared" si="1"/>
        <v>-2450</v>
      </c>
      <c r="X20" s="13">
        <f t="shared" si="1"/>
        <v>-2450</v>
      </c>
      <c r="Y20" s="13">
        <f t="shared" si="1"/>
        <v>-2450</v>
      </c>
      <c r="Z20" s="13">
        <f t="shared" si="1"/>
        <v>-2450</v>
      </c>
      <c r="AA20" s="13">
        <f t="shared" si="1"/>
        <v>-2450</v>
      </c>
      <c r="AB20" s="13">
        <f t="shared" si="1"/>
        <v>-2700</v>
      </c>
      <c r="AC20" s="13">
        <f t="shared" si="1"/>
        <v>-2700</v>
      </c>
      <c r="AD20" s="13">
        <f t="shared" si="1"/>
        <v>-2700</v>
      </c>
      <c r="AE20" s="13">
        <f t="shared" si="1"/>
        <v>-2700</v>
      </c>
      <c r="AF20" s="13">
        <f t="shared" si="1"/>
        <v>-2700</v>
      </c>
      <c r="AG20" s="13">
        <f t="shared" si="1"/>
        <v>-2700</v>
      </c>
      <c r="AH20" s="13">
        <f t="shared" si="1"/>
        <v>-2700</v>
      </c>
      <c r="AI20" s="13">
        <f t="shared" si="1"/>
        <v>-2700</v>
      </c>
      <c r="AJ20" s="13">
        <f aca="true" t="shared" si="2" ref="AJ20:BJ20">(FLOOR((AJ$19-$D$19)/365,1)*(-$B$6))+-$B$5</f>
        <v>-2700</v>
      </c>
      <c r="AK20" s="13">
        <f t="shared" si="2"/>
        <v>-2700</v>
      </c>
      <c r="AL20" s="13">
        <f t="shared" si="2"/>
        <v>-2700</v>
      </c>
      <c r="AM20" s="13">
        <f t="shared" si="2"/>
        <v>-2700</v>
      </c>
      <c r="AN20" s="13">
        <f t="shared" si="2"/>
        <v>-2950</v>
      </c>
      <c r="AO20" s="13">
        <f t="shared" si="2"/>
        <v>-2950</v>
      </c>
      <c r="AP20" s="13">
        <f t="shared" si="2"/>
        <v>-2950</v>
      </c>
      <c r="AQ20" s="13">
        <f t="shared" si="2"/>
        <v>-2950</v>
      </c>
      <c r="AR20" s="13">
        <f t="shared" si="2"/>
        <v>-2950</v>
      </c>
      <c r="AS20" s="13">
        <f t="shared" si="2"/>
        <v>-2950</v>
      </c>
      <c r="AT20" s="13">
        <f t="shared" si="2"/>
        <v>-2950</v>
      </c>
      <c r="AU20" s="13">
        <f t="shared" si="2"/>
        <v>-2950</v>
      </c>
      <c r="AV20" s="13">
        <f t="shared" si="2"/>
        <v>-2950</v>
      </c>
      <c r="AW20" s="13">
        <f t="shared" si="2"/>
        <v>-2950</v>
      </c>
      <c r="AX20" s="13">
        <f t="shared" si="2"/>
        <v>-2950</v>
      </c>
      <c r="AY20" s="13">
        <f t="shared" si="2"/>
        <v>-2950</v>
      </c>
      <c r="AZ20" s="13">
        <f t="shared" si="2"/>
        <v>-3200</v>
      </c>
      <c r="BA20" s="13">
        <f t="shared" si="2"/>
        <v>-3200</v>
      </c>
      <c r="BB20" s="13">
        <f t="shared" si="2"/>
        <v>-3200</v>
      </c>
      <c r="BC20" s="13">
        <f t="shared" si="2"/>
        <v>-3200</v>
      </c>
      <c r="BD20" s="13">
        <f t="shared" si="2"/>
        <v>-3200</v>
      </c>
      <c r="BE20" s="13">
        <f t="shared" si="2"/>
        <v>-3200</v>
      </c>
      <c r="BF20" s="13">
        <f t="shared" si="2"/>
        <v>-3200</v>
      </c>
      <c r="BG20" s="13">
        <f t="shared" si="2"/>
        <v>-3200</v>
      </c>
      <c r="BH20" s="13">
        <f t="shared" si="2"/>
        <v>-3200</v>
      </c>
      <c r="BI20" s="13">
        <f t="shared" si="2"/>
        <v>-3200</v>
      </c>
      <c r="BJ20" s="13">
        <f t="shared" si="2"/>
        <v>-3200</v>
      </c>
    </row>
    <row r="21" spans="1:62" ht="12" customHeight="1">
      <c r="A21" s="2" t="s">
        <v>8</v>
      </c>
      <c r="D21" s="2">
        <v>0</v>
      </c>
      <c r="E21" s="2">
        <v>0</v>
      </c>
      <c r="F21" s="2">
        <v>0</v>
      </c>
      <c r="G21" s="10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0</v>
      </c>
      <c r="AW21" s="2">
        <v>0</v>
      </c>
      <c r="AX21" s="2">
        <v>0</v>
      </c>
      <c r="AY21" s="2">
        <v>0</v>
      </c>
      <c r="AZ21" s="2">
        <v>0</v>
      </c>
      <c r="BA21" s="2">
        <v>0</v>
      </c>
      <c r="BB21" s="2">
        <v>0</v>
      </c>
      <c r="BC21" s="2">
        <v>0</v>
      </c>
      <c r="BD21" s="2">
        <v>0</v>
      </c>
      <c r="BE21" s="2">
        <v>0</v>
      </c>
      <c r="BF21" s="2">
        <v>0</v>
      </c>
      <c r="BG21" s="2">
        <v>0</v>
      </c>
      <c r="BH21" s="2">
        <v>0</v>
      </c>
      <c r="BI21" s="2">
        <v>0</v>
      </c>
      <c r="BJ21" s="2">
        <v>0</v>
      </c>
    </row>
    <row r="22" spans="1:62" ht="12" customHeight="1">
      <c r="A22" s="9" t="s">
        <v>22</v>
      </c>
      <c r="D22" s="13">
        <f>+-D30-D29</f>
        <v>125000</v>
      </c>
      <c r="E22" s="13">
        <f aca="true" t="shared" si="3" ref="E22:AJ22">+D22*(1+$B$8/12)</f>
        <v>125885.41666666667</v>
      </c>
      <c r="F22" s="13">
        <f t="shared" si="3"/>
        <v>126777.10503472223</v>
      </c>
      <c r="G22" s="13">
        <f t="shared" si="3"/>
        <v>127675.10952871818</v>
      </c>
      <c r="H22" s="13">
        <f t="shared" si="3"/>
        <v>128579.47488787993</v>
      </c>
      <c r="I22" s="13">
        <f t="shared" si="3"/>
        <v>129490.24616833574</v>
      </c>
      <c r="J22" s="13">
        <f t="shared" si="3"/>
        <v>130407.46874536145</v>
      </c>
      <c r="K22" s="13">
        <f t="shared" si="3"/>
        <v>131331.18831564108</v>
      </c>
      <c r="L22" s="13">
        <f t="shared" si="3"/>
        <v>132261.45089954353</v>
      </c>
      <c r="M22" s="13">
        <f t="shared" si="3"/>
        <v>133198.3028434153</v>
      </c>
      <c r="N22" s="13">
        <f t="shared" si="3"/>
        <v>134141.79082188947</v>
      </c>
      <c r="O22" s="13">
        <f t="shared" si="3"/>
        <v>135091.96184021118</v>
      </c>
      <c r="P22" s="13">
        <f t="shared" si="3"/>
        <v>136048.86323657935</v>
      </c>
      <c r="Q22" s="13">
        <f t="shared" si="3"/>
        <v>137012.5426845051</v>
      </c>
      <c r="R22" s="13">
        <f t="shared" si="3"/>
        <v>137983.04819518703</v>
      </c>
      <c r="S22" s="13">
        <f t="shared" si="3"/>
        <v>138960.42811990294</v>
      </c>
      <c r="T22" s="13">
        <f t="shared" si="3"/>
        <v>139944.7311524189</v>
      </c>
      <c r="U22" s="13">
        <f t="shared" si="3"/>
        <v>140936.0063314152</v>
      </c>
      <c r="V22" s="13">
        <f t="shared" si="3"/>
        <v>141934.3030429294</v>
      </c>
      <c r="W22" s="13">
        <f t="shared" si="3"/>
        <v>142939.6710228168</v>
      </c>
      <c r="X22" s="13">
        <f t="shared" si="3"/>
        <v>143952.1603592284</v>
      </c>
      <c r="Y22" s="13">
        <f t="shared" si="3"/>
        <v>144971.82149510627</v>
      </c>
      <c r="Z22" s="13">
        <f t="shared" si="3"/>
        <v>145998.7052306966</v>
      </c>
      <c r="AA22" s="13">
        <f t="shared" si="3"/>
        <v>147032.8627260807</v>
      </c>
      <c r="AB22" s="13">
        <f t="shared" si="3"/>
        <v>148074.34550372377</v>
      </c>
      <c r="AC22" s="13">
        <f t="shared" si="3"/>
        <v>149123.2054510418</v>
      </c>
      <c r="AD22" s="13">
        <f t="shared" si="3"/>
        <v>150179.4948229867</v>
      </c>
      <c r="AE22" s="13">
        <f t="shared" si="3"/>
        <v>151243.2662446495</v>
      </c>
      <c r="AF22" s="13">
        <f t="shared" si="3"/>
        <v>152314.57271388243</v>
      </c>
      <c r="AG22" s="13">
        <f t="shared" si="3"/>
        <v>153393.4676039391</v>
      </c>
      <c r="AH22" s="13">
        <f t="shared" si="3"/>
        <v>154480.00466613367</v>
      </c>
      <c r="AI22" s="13">
        <f t="shared" si="3"/>
        <v>155574.23803251877</v>
      </c>
      <c r="AJ22" s="13">
        <f t="shared" si="3"/>
        <v>156676.22221858244</v>
      </c>
      <c r="AK22" s="13">
        <f aca="true" t="shared" si="4" ref="AK22:BJ22">+AJ22*(1+$B$8/12)</f>
        <v>157786.01212596407</v>
      </c>
      <c r="AL22" s="13">
        <f t="shared" si="4"/>
        <v>158903.66304518966</v>
      </c>
      <c r="AM22" s="13">
        <f t="shared" si="4"/>
        <v>160029.23065842642</v>
      </c>
      <c r="AN22" s="13">
        <f t="shared" si="4"/>
        <v>161162.77104225694</v>
      </c>
      <c r="AO22" s="13">
        <f t="shared" si="4"/>
        <v>162304.3406704729</v>
      </c>
      <c r="AP22" s="13">
        <f t="shared" si="4"/>
        <v>163453.99641688875</v>
      </c>
      <c r="AQ22" s="13">
        <f t="shared" si="4"/>
        <v>164611.79555817504</v>
      </c>
      <c r="AR22" s="13">
        <f t="shared" si="4"/>
        <v>165777.79577671213</v>
      </c>
      <c r="AS22" s="13">
        <f t="shared" si="4"/>
        <v>166952.05516346384</v>
      </c>
      <c r="AT22" s="13">
        <f t="shared" si="4"/>
        <v>168134.63222087172</v>
      </c>
      <c r="AU22" s="13">
        <f t="shared" si="4"/>
        <v>169325.58586576956</v>
      </c>
      <c r="AV22" s="13">
        <f t="shared" si="4"/>
        <v>170524.97543231875</v>
      </c>
      <c r="AW22" s="13">
        <f t="shared" si="4"/>
        <v>171732.86067496435</v>
      </c>
      <c r="AX22" s="13">
        <f t="shared" si="4"/>
        <v>172949.30177141202</v>
      </c>
      <c r="AY22" s="13">
        <f t="shared" si="4"/>
        <v>174174.3593256262</v>
      </c>
      <c r="AZ22" s="13">
        <f t="shared" si="4"/>
        <v>175408.09437084937</v>
      </c>
      <c r="BA22" s="13">
        <f t="shared" si="4"/>
        <v>176650.56837264288</v>
      </c>
      <c r="BB22" s="13">
        <f t="shared" si="4"/>
        <v>177901.8432319491</v>
      </c>
      <c r="BC22" s="13">
        <f t="shared" si="4"/>
        <v>179161.98128817542</v>
      </c>
      <c r="BD22" s="13">
        <f t="shared" si="4"/>
        <v>180431.0453223</v>
      </c>
      <c r="BE22" s="13">
        <f t="shared" si="4"/>
        <v>181709.0985599996</v>
      </c>
      <c r="BF22" s="13">
        <f t="shared" si="4"/>
        <v>182996.2046747996</v>
      </c>
      <c r="BG22" s="13">
        <f t="shared" si="4"/>
        <v>184292.4277912461</v>
      </c>
      <c r="BH22" s="13">
        <f t="shared" si="4"/>
        <v>185597.83248810074</v>
      </c>
      <c r="BI22" s="13">
        <f t="shared" si="4"/>
        <v>186912.48380155812</v>
      </c>
      <c r="BJ22" s="13">
        <f t="shared" si="4"/>
        <v>188236.44722848583</v>
      </c>
    </row>
    <row r="23" spans="1:62" ht="12" customHeight="1">
      <c r="A23" s="9" t="s">
        <v>23</v>
      </c>
      <c r="D23" s="13">
        <f>+-(D31+D32-D20)</f>
        <v>572.2864920485563</v>
      </c>
      <c r="E23" s="13">
        <f aca="true" t="shared" si="5" ref="E23:AJ23">+-(E31+E32-E20)+D23</f>
        <v>1144.5729840971126</v>
      </c>
      <c r="F23" s="13">
        <f t="shared" si="5"/>
        <v>1716.8594761456689</v>
      </c>
      <c r="G23" s="13">
        <f t="shared" si="5"/>
        <v>2289.145968194225</v>
      </c>
      <c r="H23" s="13">
        <f t="shared" si="5"/>
        <v>2861.4324602427814</v>
      </c>
      <c r="I23" s="13">
        <f t="shared" si="5"/>
        <v>3433.7189522913377</v>
      </c>
      <c r="J23" s="13">
        <f t="shared" si="5"/>
        <v>4006.005444339894</v>
      </c>
      <c r="K23" s="13">
        <f t="shared" si="5"/>
        <v>4578.29193638845</v>
      </c>
      <c r="L23" s="13">
        <f t="shared" si="5"/>
        <v>5150.578428437007</v>
      </c>
      <c r="M23" s="13">
        <f t="shared" si="5"/>
        <v>5722.864920485563</v>
      </c>
      <c r="N23" s="13">
        <f t="shared" si="5"/>
        <v>6295.151412534119</v>
      </c>
      <c r="O23" s="13">
        <f t="shared" si="5"/>
        <v>6867.437904582675</v>
      </c>
      <c r="P23" s="13">
        <f t="shared" si="5"/>
        <v>7189.724396631232</v>
      </c>
      <c r="Q23" s="13">
        <f t="shared" si="5"/>
        <v>7512.010888679788</v>
      </c>
      <c r="R23" s="13">
        <f t="shared" si="5"/>
        <v>7834.297380728344</v>
      </c>
      <c r="S23" s="13">
        <f t="shared" si="5"/>
        <v>8156.5838727769005</v>
      </c>
      <c r="T23" s="13">
        <f t="shared" si="5"/>
        <v>8478.870364825456</v>
      </c>
      <c r="U23" s="13">
        <f t="shared" si="5"/>
        <v>8801.156856874011</v>
      </c>
      <c r="V23" s="13">
        <f t="shared" si="5"/>
        <v>9123.443348922567</v>
      </c>
      <c r="W23" s="13">
        <f t="shared" si="5"/>
        <v>9445.729840971122</v>
      </c>
      <c r="X23" s="13">
        <f t="shared" si="5"/>
        <v>9768.016333019677</v>
      </c>
      <c r="Y23" s="13">
        <f t="shared" si="5"/>
        <v>10090.302825068233</v>
      </c>
      <c r="Z23" s="13">
        <f t="shared" si="5"/>
        <v>10412.589317116788</v>
      </c>
      <c r="AA23" s="13">
        <f t="shared" si="5"/>
        <v>10734.875809165344</v>
      </c>
      <c r="AB23" s="13">
        <f t="shared" si="5"/>
        <v>10807.162301213899</v>
      </c>
      <c r="AC23" s="13">
        <f t="shared" si="5"/>
        <v>10879.448793262454</v>
      </c>
      <c r="AD23" s="13">
        <f t="shared" si="5"/>
        <v>10951.73528531101</v>
      </c>
      <c r="AE23" s="13">
        <f t="shared" si="5"/>
        <v>11024.021777359565</v>
      </c>
      <c r="AF23" s="13">
        <f t="shared" si="5"/>
        <v>11096.30826940812</v>
      </c>
      <c r="AG23" s="13">
        <f t="shared" si="5"/>
        <v>11168.594761456676</v>
      </c>
      <c r="AH23" s="13">
        <f t="shared" si="5"/>
        <v>11240.881253505231</v>
      </c>
      <c r="AI23" s="13">
        <f t="shared" si="5"/>
        <v>11313.167745553787</v>
      </c>
      <c r="AJ23" s="13">
        <f t="shared" si="5"/>
        <v>11385.454237602342</v>
      </c>
      <c r="AK23" s="13">
        <f aca="true" t="shared" si="6" ref="AK23:BJ23">+-(AK31+AK32-AK20)+AJ23</f>
        <v>11457.740729650897</v>
      </c>
      <c r="AL23" s="13">
        <f t="shared" si="6"/>
        <v>11530.027221699453</v>
      </c>
      <c r="AM23" s="13">
        <f t="shared" si="6"/>
        <v>11602.313713748008</v>
      </c>
      <c r="AN23" s="13">
        <f t="shared" si="6"/>
        <v>11424.600205796563</v>
      </c>
      <c r="AO23" s="13">
        <f t="shared" si="6"/>
        <v>11246.886697845119</v>
      </c>
      <c r="AP23" s="13">
        <f t="shared" si="6"/>
        <v>11069.173189893674</v>
      </c>
      <c r="AQ23" s="13">
        <f t="shared" si="6"/>
        <v>10891.45968194223</v>
      </c>
      <c r="AR23" s="13">
        <f t="shared" si="6"/>
        <v>10713.746173990785</v>
      </c>
      <c r="AS23" s="13">
        <f t="shared" si="6"/>
        <v>10536.03266603934</v>
      </c>
      <c r="AT23" s="13">
        <f t="shared" si="6"/>
        <v>10358.319158087896</v>
      </c>
      <c r="AU23" s="13">
        <f t="shared" si="6"/>
        <v>10180.605650136451</v>
      </c>
      <c r="AV23" s="13">
        <f t="shared" si="6"/>
        <v>10002.892142185006</v>
      </c>
      <c r="AW23" s="13">
        <f t="shared" si="6"/>
        <v>9825.178634233562</v>
      </c>
      <c r="AX23" s="13">
        <f t="shared" si="6"/>
        <v>9647.465126282117</v>
      </c>
      <c r="AY23" s="13">
        <f t="shared" si="6"/>
        <v>9469.751618330672</v>
      </c>
      <c r="AZ23" s="13">
        <f t="shared" si="6"/>
        <v>9042.038110379228</v>
      </c>
      <c r="BA23" s="13">
        <f t="shared" si="6"/>
        <v>8614.324602427783</v>
      </c>
      <c r="BB23" s="13">
        <f t="shared" si="6"/>
        <v>8186.6110944763395</v>
      </c>
      <c r="BC23" s="13">
        <f t="shared" si="6"/>
        <v>7758.897586524896</v>
      </c>
      <c r="BD23" s="13">
        <f t="shared" si="6"/>
        <v>7331.184078573452</v>
      </c>
      <c r="BE23" s="13">
        <f t="shared" si="6"/>
        <v>6903.470570622008</v>
      </c>
      <c r="BF23" s="13">
        <f t="shared" si="6"/>
        <v>6475.757062670565</v>
      </c>
      <c r="BG23" s="13">
        <f t="shared" si="6"/>
        <v>6048.043554719121</v>
      </c>
      <c r="BH23" s="13">
        <f t="shared" si="6"/>
        <v>5620.330046767677</v>
      </c>
      <c r="BI23" s="13">
        <f t="shared" si="6"/>
        <v>5192.6165388162335</v>
      </c>
      <c r="BJ23" s="13">
        <f t="shared" si="6"/>
        <v>4764.90303086479</v>
      </c>
    </row>
    <row r="24" spans="1:62" ht="12" customHeight="1">
      <c r="A24" s="9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</row>
    <row r="25" spans="1:62" ht="12" customHeight="1">
      <c r="A25" s="14" t="s">
        <v>24</v>
      </c>
      <c r="B25" s="14"/>
      <c r="C25" s="14"/>
      <c r="D25" s="15">
        <f>+BJ23+BJ22</f>
        <v>193001.3502593506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</row>
    <row r="26" ht="12" customHeight="1"/>
    <row r="27" spans="1:7" ht="15.75">
      <c r="A27" s="3" t="s">
        <v>2</v>
      </c>
      <c r="B27"/>
      <c r="D27"/>
      <c r="G27" s="10"/>
    </row>
    <row r="28" spans="4:62" ht="12" customHeight="1">
      <c r="D28" s="12">
        <v>41852</v>
      </c>
      <c r="E28" s="12">
        <f aca="true" t="shared" si="7" ref="E28:BJ28">+EDATE(D28,1)</f>
        <v>41883</v>
      </c>
      <c r="F28" s="12">
        <f t="shared" si="7"/>
        <v>41913</v>
      </c>
      <c r="G28" s="12">
        <f t="shared" si="7"/>
        <v>41944</v>
      </c>
      <c r="H28" s="12">
        <f t="shared" si="7"/>
        <v>41974</v>
      </c>
      <c r="I28" s="12">
        <f t="shared" si="7"/>
        <v>42005</v>
      </c>
      <c r="J28" s="12">
        <f t="shared" si="7"/>
        <v>42036</v>
      </c>
      <c r="K28" s="12">
        <f t="shared" si="7"/>
        <v>42064</v>
      </c>
      <c r="L28" s="12">
        <f t="shared" si="7"/>
        <v>42095</v>
      </c>
      <c r="M28" s="12">
        <f t="shared" si="7"/>
        <v>42125</v>
      </c>
      <c r="N28" s="12">
        <f t="shared" si="7"/>
        <v>42156</v>
      </c>
      <c r="O28" s="12">
        <f t="shared" si="7"/>
        <v>42186</v>
      </c>
      <c r="P28" s="12">
        <f t="shared" si="7"/>
        <v>42217</v>
      </c>
      <c r="Q28" s="12">
        <f t="shared" si="7"/>
        <v>42248</v>
      </c>
      <c r="R28" s="12">
        <f t="shared" si="7"/>
        <v>42278</v>
      </c>
      <c r="S28" s="12">
        <f t="shared" si="7"/>
        <v>42309</v>
      </c>
      <c r="T28" s="12">
        <f t="shared" si="7"/>
        <v>42339</v>
      </c>
      <c r="U28" s="12">
        <f t="shared" si="7"/>
        <v>42370</v>
      </c>
      <c r="V28" s="12">
        <f t="shared" si="7"/>
        <v>42401</v>
      </c>
      <c r="W28" s="12">
        <f t="shared" si="7"/>
        <v>42430</v>
      </c>
      <c r="X28" s="12">
        <f t="shared" si="7"/>
        <v>42461</v>
      </c>
      <c r="Y28" s="12">
        <f t="shared" si="7"/>
        <v>42491</v>
      </c>
      <c r="Z28" s="12">
        <f t="shared" si="7"/>
        <v>42522</v>
      </c>
      <c r="AA28" s="12">
        <f t="shared" si="7"/>
        <v>42552</v>
      </c>
      <c r="AB28" s="12">
        <f t="shared" si="7"/>
        <v>42583</v>
      </c>
      <c r="AC28" s="12">
        <f t="shared" si="7"/>
        <v>42614</v>
      </c>
      <c r="AD28" s="12">
        <f t="shared" si="7"/>
        <v>42644</v>
      </c>
      <c r="AE28" s="12">
        <f t="shared" si="7"/>
        <v>42675</v>
      </c>
      <c r="AF28" s="12">
        <f t="shared" si="7"/>
        <v>42705</v>
      </c>
      <c r="AG28" s="12">
        <f t="shared" si="7"/>
        <v>42736</v>
      </c>
      <c r="AH28" s="12">
        <f t="shared" si="7"/>
        <v>42767</v>
      </c>
      <c r="AI28" s="12">
        <f t="shared" si="7"/>
        <v>42795</v>
      </c>
      <c r="AJ28" s="12">
        <f t="shared" si="7"/>
        <v>42826</v>
      </c>
      <c r="AK28" s="12">
        <f t="shared" si="7"/>
        <v>42856</v>
      </c>
      <c r="AL28" s="12">
        <f t="shared" si="7"/>
        <v>42887</v>
      </c>
      <c r="AM28" s="12">
        <f t="shared" si="7"/>
        <v>42917</v>
      </c>
      <c r="AN28" s="12">
        <f t="shared" si="7"/>
        <v>42948</v>
      </c>
      <c r="AO28" s="12">
        <f t="shared" si="7"/>
        <v>42979</v>
      </c>
      <c r="AP28" s="12">
        <f t="shared" si="7"/>
        <v>43009</v>
      </c>
      <c r="AQ28" s="12">
        <f t="shared" si="7"/>
        <v>43040</v>
      </c>
      <c r="AR28" s="12">
        <f t="shared" si="7"/>
        <v>43070</v>
      </c>
      <c r="AS28" s="12">
        <f t="shared" si="7"/>
        <v>43101</v>
      </c>
      <c r="AT28" s="12">
        <f t="shared" si="7"/>
        <v>43132</v>
      </c>
      <c r="AU28" s="12">
        <f t="shared" si="7"/>
        <v>43160</v>
      </c>
      <c r="AV28" s="12">
        <f t="shared" si="7"/>
        <v>43191</v>
      </c>
      <c r="AW28" s="12">
        <f t="shared" si="7"/>
        <v>43221</v>
      </c>
      <c r="AX28" s="12">
        <f t="shared" si="7"/>
        <v>43252</v>
      </c>
      <c r="AY28" s="12">
        <f t="shared" si="7"/>
        <v>43282</v>
      </c>
      <c r="AZ28" s="12">
        <f t="shared" si="7"/>
        <v>43313</v>
      </c>
      <c r="BA28" s="12">
        <f t="shared" si="7"/>
        <v>43344</v>
      </c>
      <c r="BB28" s="12">
        <f t="shared" si="7"/>
        <v>43374</v>
      </c>
      <c r="BC28" s="12">
        <f t="shared" si="7"/>
        <v>43405</v>
      </c>
      <c r="BD28" s="12">
        <f t="shared" si="7"/>
        <v>43435</v>
      </c>
      <c r="BE28" s="12">
        <f t="shared" si="7"/>
        <v>43466</v>
      </c>
      <c r="BF28" s="12">
        <f t="shared" si="7"/>
        <v>43497</v>
      </c>
      <c r="BG28" s="12">
        <f t="shared" si="7"/>
        <v>43525</v>
      </c>
      <c r="BH28" s="12">
        <f t="shared" si="7"/>
        <v>43556</v>
      </c>
      <c r="BI28" s="12">
        <f t="shared" si="7"/>
        <v>43586</v>
      </c>
      <c r="BJ28" s="12">
        <f t="shared" si="7"/>
        <v>43617</v>
      </c>
    </row>
    <row r="29" spans="1:62" ht="12" customHeight="1">
      <c r="A29" s="9" t="s">
        <v>18</v>
      </c>
      <c r="D29" s="13">
        <f>+-$E$15/2*$E$5</f>
        <v>-25000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3">
        <f>+-$E$15/2*$E$5</f>
        <v>-25000</v>
      </c>
    </row>
    <row r="30" spans="1:62" ht="12" customHeight="1">
      <c r="A30" s="9" t="s">
        <v>25</v>
      </c>
      <c r="D30" s="13">
        <f>+-E7</f>
        <v>-100000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3">
        <f>+E5*(1+$E$16)^5-$E$8-SUM(D31:BI31)-E9*E8*5</f>
        <v>262683.3977888165</v>
      </c>
    </row>
    <row r="31" spans="1:62" ht="12" customHeight="1">
      <c r="A31" s="2" t="s">
        <v>26</v>
      </c>
      <c r="D31" s="13">
        <f>+PMT($E$9/12,30*12,$E$8,,0)</f>
        <v>-2147.2864920485563</v>
      </c>
      <c r="E31" s="13">
        <f aca="true" t="shared" si="8" ref="E31:BJ31">+PMT($E$9/12,30*12,$E$8,,0)</f>
        <v>-2147.2864920485563</v>
      </c>
      <c r="F31" s="13">
        <f t="shared" si="8"/>
        <v>-2147.2864920485563</v>
      </c>
      <c r="G31" s="13">
        <f t="shared" si="8"/>
        <v>-2147.2864920485563</v>
      </c>
      <c r="H31" s="13">
        <f t="shared" si="8"/>
        <v>-2147.2864920485563</v>
      </c>
      <c r="I31" s="13">
        <f t="shared" si="8"/>
        <v>-2147.2864920485563</v>
      </c>
      <c r="J31" s="13">
        <f t="shared" si="8"/>
        <v>-2147.2864920485563</v>
      </c>
      <c r="K31" s="13">
        <f t="shared" si="8"/>
        <v>-2147.2864920485563</v>
      </c>
      <c r="L31" s="13">
        <f t="shared" si="8"/>
        <v>-2147.2864920485563</v>
      </c>
      <c r="M31" s="13">
        <f t="shared" si="8"/>
        <v>-2147.2864920485563</v>
      </c>
      <c r="N31" s="13">
        <f t="shared" si="8"/>
        <v>-2147.2864920485563</v>
      </c>
      <c r="O31" s="13">
        <f t="shared" si="8"/>
        <v>-2147.2864920485563</v>
      </c>
      <c r="P31" s="13">
        <f t="shared" si="8"/>
        <v>-2147.2864920485563</v>
      </c>
      <c r="Q31" s="13">
        <f t="shared" si="8"/>
        <v>-2147.2864920485563</v>
      </c>
      <c r="R31" s="13">
        <f t="shared" si="8"/>
        <v>-2147.2864920485563</v>
      </c>
      <c r="S31" s="13">
        <f t="shared" si="8"/>
        <v>-2147.2864920485563</v>
      </c>
      <c r="T31" s="13">
        <f t="shared" si="8"/>
        <v>-2147.2864920485563</v>
      </c>
      <c r="U31" s="13">
        <f t="shared" si="8"/>
        <v>-2147.2864920485563</v>
      </c>
      <c r="V31" s="13">
        <f t="shared" si="8"/>
        <v>-2147.2864920485563</v>
      </c>
      <c r="W31" s="13">
        <f t="shared" si="8"/>
        <v>-2147.2864920485563</v>
      </c>
      <c r="X31" s="13">
        <f t="shared" si="8"/>
        <v>-2147.2864920485563</v>
      </c>
      <c r="Y31" s="13">
        <f t="shared" si="8"/>
        <v>-2147.2864920485563</v>
      </c>
      <c r="Z31" s="13">
        <f t="shared" si="8"/>
        <v>-2147.2864920485563</v>
      </c>
      <c r="AA31" s="13">
        <f t="shared" si="8"/>
        <v>-2147.2864920485563</v>
      </c>
      <c r="AB31" s="13">
        <f t="shared" si="8"/>
        <v>-2147.2864920485563</v>
      </c>
      <c r="AC31" s="13">
        <f t="shared" si="8"/>
        <v>-2147.2864920485563</v>
      </c>
      <c r="AD31" s="13">
        <f t="shared" si="8"/>
        <v>-2147.2864920485563</v>
      </c>
      <c r="AE31" s="13">
        <f t="shared" si="8"/>
        <v>-2147.2864920485563</v>
      </c>
      <c r="AF31" s="13">
        <f t="shared" si="8"/>
        <v>-2147.2864920485563</v>
      </c>
      <c r="AG31" s="13">
        <f t="shared" si="8"/>
        <v>-2147.2864920485563</v>
      </c>
      <c r="AH31" s="13">
        <f t="shared" si="8"/>
        <v>-2147.2864920485563</v>
      </c>
      <c r="AI31" s="13">
        <f t="shared" si="8"/>
        <v>-2147.2864920485563</v>
      </c>
      <c r="AJ31" s="13">
        <f t="shared" si="8"/>
        <v>-2147.2864920485563</v>
      </c>
      <c r="AK31" s="13">
        <f t="shared" si="8"/>
        <v>-2147.2864920485563</v>
      </c>
      <c r="AL31" s="13">
        <f t="shared" si="8"/>
        <v>-2147.2864920485563</v>
      </c>
      <c r="AM31" s="13">
        <f t="shared" si="8"/>
        <v>-2147.2864920485563</v>
      </c>
      <c r="AN31" s="13">
        <f t="shared" si="8"/>
        <v>-2147.2864920485563</v>
      </c>
      <c r="AO31" s="13">
        <f t="shared" si="8"/>
        <v>-2147.2864920485563</v>
      </c>
      <c r="AP31" s="13">
        <f t="shared" si="8"/>
        <v>-2147.2864920485563</v>
      </c>
      <c r="AQ31" s="13">
        <f t="shared" si="8"/>
        <v>-2147.2864920485563</v>
      </c>
      <c r="AR31" s="13">
        <f t="shared" si="8"/>
        <v>-2147.2864920485563</v>
      </c>
      <c r="AS31" s="13">
        <f t="shared" si="8"/>
        <v>-2147.2864920485563</v>
      </c>
      <c r="AT31" s="13">
        <f t="shared" si="8"/>
        <v>-2147.2864920485563</v>
      </c>
      <c r="AU31" s="13">
        <f t="shared" si="8"/>
        <v>-2147.2864920485563</v>
      </c>
      <c r="AV31" s="13">
        <f t="shared" si="8"/>
        <v>-2147.2864920485563</v>
      </c>
      <c r="AW31" s="13">
        <f t="shared" si="8"/>
        <v>-2147.2864920485563</v>
      </c>
      <c r="AX31" s="13">
        <f t="shared" si="8"/>
        <v>-2147.2864920485563</v>
      </c>
      <c r="AY31" s="13">
        <f t="shared" si="8"/>
        <v>-2147.2864920485563</v>
      </c>
      <c r="AZ31" s="13">
        <f t="shared" si="8"/>
        <v>-2147.2864920485563</v>
      </c>
      <c r="BA31" s="13">
        <f t="shared" si="8"/>
        <v>-2147.2864920485563</v>
      </c>
      <c r="BB31" s="13">
        <f t="shared" si="8"/>
        <v>-2147.2864920485563</v>
      </c>
      <c r="BC31" s="13">
        <f t="shared" si="8"/>
        <v>-2147.2864920485563</v>
      </c>
      <c r="BD31" s="13">
        <f t="shared" si="8"/>
        <v>-2147.2864920485563</v>
      </c>
      <c r="BE31" s="13">
        <f t="shared" si="8"/>
        <v>-2147.2864920485563</v>
      </c>
      <c r="BF31" s="13">
        <f t="shared" si="8"/>
        <v>-2147.2864920485563</v>
      </c>
      <c r="BG31" s="13">
        <f t="shared" si="8"/>
        <v>-2147.2864920485563</v>
      </c>
      <c r="BH31" s="13">
        <f t="shared" si="8"/>
        <v>-2147.2864920485563</v>
      </c>
      <c r="BI31" s="13">
        <f t="shared" si="8"/>
        <v>-2147.2864920485563</v>
      </c>
      <c r="BJ31" s="13">
        <f t="shared" si="8"/>
        <v>-2147.2864920485563</v>
      </c>
    </row>
    <row r="32" spans="1:62" ht="12" customHeight="1">
      <c r="A32" s="9" t="s">
        <v>17</v>
      </c>
      <c r="D32" s="13">
        <f>+-$E$14/12</f>
        <v>-625</v>
      </c>
      <c r="E32" s="13">
        <f aca="true" t="shared" si="9" ref="E32:BJ32">+-$E$14/12</f>
        <v>-625</v>
      </c>
      <c r="F32" s="13">
        <f t="shared" si="9"/>
        <v>-625</v>
      </c>
      <c r="G32" s="13">
        <f t="shared" si="9"/>
        <v>-625</v>
      </c>
      <c r="H32" s="13">
        <f t="shared" si="9"/>
        <v>-625</v>
      </c>
      <c r="I32" s="13">
        <f t="shared" si="9"/>
        <v>-625</v>
      </c>
      <c r="J32" s="13">
        <f t="shared" si="9"/>
        <v>-625</v>
      </c>
      <c r="K32" s="13">
        <f t="shared" si="9"/>
        <v>-625</v>
      </c>
      <c r="L32" s="13">
        <f t="shared" si="9"/>
        <v>-625</v>
      </c>
      <c r="M32" s="13">
        <f t="shared" si="9"/>
        <v>-625</v>
      </c>
      <c r="N32" s="13">
        <f t="shared" si="9"/>
        <v>-625</v>
      </c>
      <c r="O32" s="13">
        <f t="shared" si="9"/>
        <v>-625</v>
      </c>
      <c r="P32" s="13">
        <f t="shared" si="9"/>
        <v>-625</v>
      </c>
      <c r="Q32" s="13">
        <f t="shared" si="9"/>
        <v>-625</v>
      </c>
      <c r="R32" s="13">
        <f t="shared" si="9"/>
        <v>-625</v>
      </c>
      <c r="S32" s="13">
        <f t="shared" si="9"/>
        <v>-625</v>
      </c>
      <c r="T32" s="13">
        <f t="shared" si="9"/>
        <v>-625</v>
      </c>
      <c r="U32" s="13">
        <f t="shared" si="9"/>
        <v>-625</v>
      </c>
      <c r="V32" s="13">
        <f t="shared" si="9"/>
        <v>-625</v>
      </c>
      <c r="W32" s="13">
        <f t="shared" si="9"/>
        <v>-625</v>
      </c>
      <c r="X32" s="13">
        <f t="shared" si="9"/>
        <v>-625</v>
      </c>
      <c r="Y32" s="13">
        <f t="shared" si="9"/>
        <v>-625</v>
      </c>
      <c r="Z32" s="13">
        <f t="shared" si="9"/>
        <v>-625</v>
      </c>
      <c r="AA32" s="13">
        <f t="shared" si="9"/>
        <v>-625</v>
      </c>
      <c r="AB32" s="13">
        <f t="shared" si="9"/>
        <v>-625</v>
      </c>
      <c r="AC32" s="13">
        <f t="shared" si="9"/>
        <v>-625</v>
      </c>
      <c r="AD32" s="13">
        <f t="shared" si="9"/>
        <v>-625</v>
      </c>
      <c r="AE32" s="13">
        <f t="shared" si="9"/>
        <v>-625</v>
      </c>
      <c r="AF32" s="13">
        <f t="shared" si="9"/>
        <v>-625</v>
      </c>
      <c r="AG32" s="13">
        <f t="shared" si="9"/>
        <v>-625</v>
      </c>
      <c r="AH32" s="13">
        <f t="shared" si="9"/>
        <v>-625</v>
      </c>
      <c r="AI32" s="13">
        <f t="shared" si="9"/>
        <v>-625</v>
      </c>
      <c r="AJ32" s="13">
        <f t="shared" si="9"/>
        <v>-625</v>
      </c>
      <c r="AK32" s="13">
        <f t="shared" si="9"/>
        <v>-625</v>
      </c>
      <c r="AL32" s="13">
        <f t="shared" si="9"/>
        <v>-625</v>
      </c>
      <c r="AM32" s="13">
        <f t="shared" si="9"/>
        <v>-625</v>
      </c>
      <c r="AN32" s="13">
        <f t="shared" si="9"/>
        <v>-625</v>
      </c>
      <c r="AO32" s="13">
        <f t="shared" si="9"/>
        <v>-625</v>
      </c>
      <c r="AP32" s="13">
        <f t="shared" si="9"/>
        <v>-625</v>
      </c>
      <c r="AQ32" s="13">
        <f t="shared" si="9"/>
        <v>-625</v>
      </c>
      <c r="AR32" s="13">
        <f t="shared" si="9"/>
        <v>-625</v>
      </c>
      <c r="AS32" s="13">
        <f t="shared" si="9"/>
        <v>-625</v>
      </c>
      <c r="AT32" s="13">
        <f t="shared" si="9"/>
        <v>-625</v>
      </c>
      <c r="AU32" s="13">
        <f t="shared" si="9"/>
        <v>-625</v>
      </c>
      <c r="AV32" s="13">
        <f t="shared" si="9"/>
        <v>-625</v>
      </c>
      <c r="AW32" s="13">
        <f t="shared" si="9"/>
        <v>-625</v>
      </c>
      <c r="AX32" s="13">
        <f t="shared" si="9"/>
        <v>-625</v>
      </c>
      <c r="AY32" s="13">
        <f t="shared" si="9"/>
        <v>-625</v>
      </c>
      <c r="AZ32" s="13">
        <f t="shared" si="9"/>
        <v>-625</v>
      </c>
      <c r="BA32" s="13">
        <f t="shared" si="9"/>
        <v>-625</v>
      </c>
      <c r="BB32" s="13">
        <f t="shared" si="9"/>
        <v>-625</v>
      </c>
      <c r="BC32" s="13">
        <f t="shared" si="9"/>
        <v>-625</v>
      </c>
      <c r="BD32" s="13">
        <f t="shared" si="9"/>
        <v>-625</v>
      </c>
      <c r="BE32" s="13">
        <f t="shared" si="9"/>
        <v>-625</v>
      </c>
      <c r="BF32" s="13">
        <f t="shared" si="9"/>
        <v>-625</v>
      </c>
      <c r="BG32" s="13">
        <f t="shared" si="9"/>
        <v>-625</v>
      </c>
      <c r="BH32" s="13">
        <f t="shared" si="9"/>
        <v>-625</v>
      </c>
      <c r="BI32" s="13">
        <f t="shared" si="9"/>
        <v>-625</v>
      </c>
      <c r="BJ32" s="13">
        <f t="shared" si="9"/>
        <v>-625</v>
      </c>
    </row>
    <row r="33" spans="1:62" ht="12" customHeight="1">
      <c r="A33" s="9" t="s">
        <v>15</v>
      </c>
      <c r="D33" s="13">
        <f aca="true" t="shared" si="10" ref="D33:AI33">+IF(MONTH(D$28)=2,$E$12,0)</f>
        <v>0</v>
      </c>
      <c r="E33" s="2">
        <f t="shared" si="10"/>
        <v>0</v>
      </c>
      <c r="F33" s="2">
        <f t="shared" si="10"/>
        <v>0</v>
      </c>
      <c r="G33" s="10">
        <f t="shared" si="10"/>
        <v>0</v>
      </c>
      <c r="H33" s="2">
        <f t="shared" si="10"/>
        <v>0</v>
      </c>
      <c r="I33" s="2">
        <f t="shared" si="10"/>
        <v>0</v>
      </c>
      <c r="J33" s="13">
        <f t="shared" si="10"/>
        <v>6000</v>
      </c>
      <c r="K33" s="13">
        <f t="shared" si="10"/>
        <v>0</v>
      </c>
      <c r="L33" s="13">
        <f t="shared" si="10"/>
        <v>0</v>
      </c>
      <c r="M33" s="13">
        <f t="shared" si="10"/>
        <v>0</v>
      </c>
      <c r="N33" s="13">
        <f t="shared" si="10"/>
        <v>0</v>
      </c>
      <c r="O33" s="13">
        <f t="shared" si="10"/>
        <v>0</v>
      </c>
      <c r="P33" s="13">
        <f t="shared" si="10"/>
        <v>0</v>
      </c>
      <c r="Q33" s="13">
        <f t="shared" si="10"/>
        <v>0</v>
      </c>
      <c r="R33" s="13">
        <f t="shared" si="10"/>
        <v>0</v>
      </c>
      <c r="S33" s="13">
        <f t="shared" si="10"/>
        <v>0</v>
      </c>
      <c r="T33" s="13">
        <f t="shared" si="10"/>
        <v>0</v>
      </c>
      <c r="U33" s="13">
        <f t="shared" si="10"/>
        <v>0</v>
      </c>
      <c r="V33" s="13">
        <f t="shared" si="10"/>
        <v>6000</v>
      </c>
      <c r="W33" s="13">
        <f t="shared" si="10"/>
        <v>0</v>
      </c>
      <c r="X33" s="13">
        <f t="shared" si="10"/>
        <v>0</v>
      </c>
      <c r="Y33" s="13">
        <f t="shared" si="10"/>
        <v>0</v>
      </c>
      <c r="Z33" s="13">
        <f t="shared" si="10"/>
        <v>0</v>
      </c>
      <c r="AA33" s="13">
        <f t="shared" si="10"/>
        <v>0</v>
      </c>
      <c r="AB33" s="13">
        <f t="shared" si="10"/>
        <v>0</v>
      </c>
      <c r="AC33" s="13">
        <f t="shared" si="10"/>
        <v>0</v>
      </c>
      <c r="AD33" s="13">
        <f t="shared" si="10"/>
        <v>0</v>
      </c>
      <c r="AE33" s="13">
        <f t="shared" si="10"/>
        <v>0</v>
      </c>
      <c r="AF33" s="13">
        <f t="shared" si="10"/>
        <v>0</v>
      </c>
      <c r="AG33" s="13">
        <f t="shared" si="10"/>
        <v>0</v>
      </c>
      <c r="AH33" s="13">
        <f t="shared" si="10"/>
        <v>6000</v>
      </c>
      <c r="AI33" s="13">
        <f t="shared" si="10"/>
        <v>0</v>
      </c>
      <c r="AJ33" s="13">
        <f aca="true" t="shared" si="11" ref="AJ33:BJ33">+IF(MONTH(AJ$28)=2,$E$12,0)</f>
        <v>0</v>
      </c>
      <c r="AK33" s="13">
        <f t="shared" si="11"/>
        <v>0</v>
      </c>
      <c r="AL33" s="13">
        <f t="shared" si="11"/>
        <v>0</v>
      </c>
      <c r="AM33" s="13">
        <f t="shared" si="11"/>
        <v>0</v>
      </c>
      <c r="AN33" s="13">
        <f t="shared" si="11"/>
        <v>0</v>
      </c>
      <c r="AO33" s="13">
        <f t="shared" si="11"/>
        <v>0</v>
      </c>
      <c r="AP33" s="13">
        <f t="shared" si="11"/>
        <v>0</v>
      </c>
      <c r="AQ33" s="13">
        <f t="shared" si="11"/>
        <v>0</v>
      </c>
      <c r="AR33" s="13">
        <f t="shared" si="11"/>
        <v>0</v>
      </c>
      <c r="AS33" s="13">
        <f t="shared" si="11"/>
        <v>0</v>
      </c>
      <c r="AT33" s="13">
        <f t="shared" si="11"/>
        <v>6000</v>
      </c>
      <c r="AU33" s="13">
        <f t="shared" si="11"/>
        <v>0</v>
      </c>
      <c r="AV33" s="13">
        <f t="shared" si="11"/>
        <v>0</v>
      </c>
      <c r="AW33" s="13">
        <f t="shared" si="11"/>
        <v>0</v>
      </c>
      <c r="AX33" s="13">
        <f t="shared" si="11"/>
        <v>0</v>
      </c>
      <c r="AY33" s="13">
        <f t="shared" si="11"/>
        <v>0</v>
      </c>
      <c r="AZ33" s="13">
        <f t="shared" si="11"/>
        <v>0</v>
      </c>
      <c r="BA33" s="13">
        <f t="shared" si="11"/>
        <v>0</v>
      </c>
      <c r="BB33" s="13">
        <f t="shared" si="11"/>
        <v>0</v>
      </c>
      <c r="BC33" s="13">
        <f t="shared" si="11"/>
        <v>0</v>
      </c>
      <c r="BD33" s="13">
        <f t="shared" si="11"/>
        <v>0</v>
      </c>
      <c r="BE33" s="13">
        <f t="shared" si="11"/>
        <v>0</v>
      </c>
      <c r="BF33" s="13">
        <f t="shared" si="11"/>
        <v>6000</v>
      </c>
      <c r="BG33" s="13">
        <f t="shared" si="11"/>
        <v>0</v>
      </c>
      <c r="BH33" s="13">
        <f t="shared" si="11"/>
        <v>0</v>
      </c>
      <c r="BI33" s="13">
        <f t="shared" si="11"/>
        <v>0</v>
      </c>
      <c r="BJ33" s="13">
        <f t="shared" si="11"/>
        <v>0</v>
      </c>
    </row>
    <row r="34" spans="1:62" ht="12" customHeight="1">
      <c r="A34" s="9"/>
      <c r="D34" s="13"/>
      <c r="G34" s="10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</row>
    <row r="35" spans="1:62" ht="12" customHeight="1">
      <c r="A35" s="14" t="s">
        <v>24</v>
      </c>
      <c r="B35" s="14"/>
      <c r="C35" s="14"/>
      <c r="D35" s="15">
        <f>+BJ37</f>
        <v>234911.11129676792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</row>
    <row r="36" ht="12" customHeight="1"/>
    <row r="37" spans="1:63" ht="12" customHeight="1" thickBot="1">
      <c r="A37" s="14" t="s">
        <v>27</v>
      </c>
      <c r="B37" s="14"/>
      <c r="C37" s="15"/>
      <c r="D37" s="15">
        <f>+SUM(D29:D33)</f>
        <v>-127772.28649204856</v>
      </c>
      <c r="E37" s="15">
        <f aca="true" t="shared" si="12" ref="E37:BJ37">+SUM(E29:E33)</f>
        <v>-2772.2864920485563</v>
      </c>
      <c r="F37" s="15">
        <f t="shared" si="12"/>
        <v>-2772.2864920485563</v>
      </c>
      <c r="G37" s="15">
        <f t="shared" si="12"/>
        <v>-2772.2864920485563</v>
      </c>
      <c r="H37" s="15">
        <f t="shared" si="12"/>
        <v>-2772.2864920485563</v>
      </c>
      <c r="I37" s="15">
        <f t="shared" si="12"/>
        <v>-2772.2864920485563</v>
      </c>
      <c r="J37" s="15">
        <f t="shared" si="12"/>
        <v>3227.7135079514437</v>
      </c>
      <c r="K37" s="15">
        <f t="shared" si="12"/>
        <v>-2772.2864920485563</v>
      </c>
      <c r="L37" s="15">
        <f t="shared" si="12"/>
        <v>-2772.2864920485563</v>
      </c>
      <c r="M37" s="15">
        <f t="shared" si="12"/>
        <v>-2772.2864920485563</v>
      </c>
      <c r="N37" s="15">
        <f t="shared" si="12"/>
        <v>-2772.2864920485563</v>
      </c>
      <c r="O37" s="15">
        <f t="shared" si="12"/>
        <v>-2772.2864920485563</v>
      </c>
      <c r="P37" s="15">
        <f t="shared" si="12"/>
        <v>-2772.2864920485563</v>
      </c>
      <c r="Q37" s="15">
        <f t="shared" si="12"/>
        <v>-2772.2864920485563</v>
      </c>
      <c r="R37" s="15">
        <f t="shared" si="12"/>
        <v>-2772.2864920485563</v>
      </c>
      <c r="S37" s="15">
        <f t="shared" si="12"/>
        <v>-2772.2864920485563</v>
      </c>
      <c r="T37" s="15">
        <f t="shared" si="12"/>
        <v>-2772.2864920485563</v>
      </c>
      <c r="U37" s="15">
        <f t="shared" si="12"/>
        <v>-2772.2864920485563</v>
      </c>
      <c r="V37" s="15">
        <f t="shared" si="12"/>
        <v>3227.7135079514437</v>
      </c>
      <c r="W37" s="15">
        <f t="shared" si="12"/>
        <v>-2772.2864920485563</v>
      </c>
      <c r="X37" s="15">
        <f t="shared" si="12"/>
        <v>-2772.2864920485563</v>
      </c>
      <c r="Y37" s="15">
        <f t="shared" si="12"/>
        <v>-2772.2864920485563</v>
      </c>
      <c r="Z37" s="15">
        <f t="shared" si="12"/>
        <v>-2772.2864920485563</v>
      </c>
      <c r="AA37" s="15">
        <f t="shared" si="12"/>
        <v>-2772.2864920485563</v>
      </c>
      <c r="AB37" s="15">
        <f t="shared" si="12"/>
        <v>-2772.2864920485563</v>
      </c>
      <c r="AC37" s="15">
        <f t="shared" si="12"/>
        <v>-2772.2864920485563</v>
      </c>
      <c r="AD37" s="15">
        <f t="shared" si="12"/>
        <v>-2772.2864920485563</v>
      </c>
      <c r="AE37" s="15">
        <f t="shared" si="12"/>
        <v>-2772.2864920485563</v>
      </c>
      <c r="AF37" s="15">
        <f t="shared" si="12"/>
        <v>-2772.2864920485563</v>
      </c>
      <c r="AG37" s="15">
        <f t="shared" si="12"/>
        <v>-2772.2864920485563</v>
      </c>
      <c r="AH37" s="15">
        <f t="shared" si="12"/>
        <v>3227.7135079514437</v>
      </c>
      <c r="AI37" s="15">
        <f t="shared" si="12"/>
        <v>-2772.2864920485563</v>
      </c>
      <c r="AJ37" s="15">
        <f t="shared" si="12"/>
        <v>-2772.2864920485563</v>
      </c>
      <c r="AK37" s="15">
        <f t="shared" si="12"/>
        <v>-2772.2864920485563</v>
      </c>
      <c r="AL37" s="15">
        <f t="shared" si="12"/>
        <v>-2772.2864920485563</v>
      </c>
      <c r="AM37" s="15">
        <f t="shared" si="12"/>
        <v>-2772.2864920485563</v>
      </c>
      <c r="AN37" s="15">
        <f t="shared" si="12"/>
        <v>-2772.2864920485563</v>
      </c>
      <c r="AO37" s="15">
        <f t="shared" si="12"/>
        <v>-2772.2864920485563</v>
      </c>
      <c r="AP37" s="15">
        <f t="shared" si="12"/>
        <v>-2772.2864920485563</v>
      </c>
      <c r="AQ37" s="15">
        <f t="shared" si="12"/>
        <v>-2772.2864920485563</v>
      </c>
      <c r="AR37" s="15">
        <f t="shared" si="12"/>
        <v>-2772.2864920485563</v>
      </c>
      <c r="AS37" s="15">
        <f t="shared" si="12"/>
        <v>-2772.2864920485563</v>
      </c>
      <c r="AT37" s="15">
        <f t="shared" si="12"/>
        <v>3227.7135079514437</v>
      </c>
      <c r="AU37" s="15">
        <f t="shared" si="12"/>
        <v>-2772.2864920485563</v>
      </c>
      <c r="AV37" s="15">
        <f t="shared" si="12"/>
        <v>-2772.2864920485563</v>
      </c>
      <c r="AW37" s="15">
        <f t="shared" si="12"/>
        <v>-2772.2864920485563</v>
      </c>
      <c r="AX37" s="15">
        <f t="shared" si="12"/>
        <v>-2772.2864920485563</v>
      </c>
      <c r="AY37" s="15">
        <f t="shared" si="12"/>
        <v>-2772.2864920485563</v>
      </c>
      <c r="AZ37" s="15">
        <f t="shared" si="12"/>
        <v>-2772.2864920485563</v>
      </c>
      <c r="BA37" s="15">
        <f t="shared" si="12"/>
        <v>-2772.2864920485563</v>
      </c>
      <c r="BB37" s="15">
        <f t="shared" si="12"/>
        <v>-2772.2864920485563</v>
      </c>
      <c r="BC37" s="15">
        <f t="shared" si="12"/>
        <v>-2772.2864920485563</v>
      </c>
      <c r="BD37" s="15">
        <f t="shared" si="12"/>
        <v>-2772.2864920485563</v>
      </c>
      <c r="BE37" s="15">
        <f t="shared" si="12"/>
        <v>-2772.2864920485563</v>
      </c>
      <c r="BF37" s="15">
        <f t="shared" si="12"/>
        <v>3227.7135079514437</v>
      </c>
      <c r="BG37" s="15">
        <f t="shared" si="12"/>
        <v>-2772.2864920485563</v>
      </c>
      <c r="BH37" s="15">
        <f t="shared" si="12"/>
        <v>-2772.2864920485563</v>
      </c>
      <c r="BI37" s="15">
        <f t="shared" si="12"/>
        <v>-2772.2864920485563</v>
      </c>
      <c r="BJ37" s="15">
        <f t="shared" si="12"/>
        <v>234911.11129676792</v>
      </c>
      <c r="BK37" s="14"/>
    </row>
    <row r="38" spans="1:7" s="20" customFormat="1" ht="12" customHeight="1" thickBot="1">
      <c r="A38" s="17" t="s">
        <v>28</v>
      </c>
      <c r="B38" s="18"/>
      <c r="C38" s="18"/>
      <c r="D38" s="19">
        <f>+IRR(D37:BJ37)</f>
        <v>-0.001966404999609539</v>
      </c>
      <c r="G38" s="21"/>
    </row>
    <row r="39" spans="1:6" s="20" customFormat="1" ht="12" customHeight="1">
      <c r="A39" s="9"/>
      <c r="F39" s="21"/>
    </row>
    <row r="40" spans="1:6" ht="12" customHeight="1">
      <c r="A40" s="22"/>
      <c r="F40" s="23"/>
    </row>
    <row r="41" ht="12" customHeight="1">
      <c r="F41" s="23"/>
    </row>
    <row r="42" ht="12" customHeight="1">
      <c r="F42" s="23"/>
    </row>
    <row r="43" ht="12" customHeight="1"/>
    <row r="44" ht="12" customHeight="1"/>
    <row r="45" ht="12" customHeight="1"/>
  </sheetData>
  <sheetProtection/>
  <printOptions/>
  <pageMargins left="0.5" right="0.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Malhotra, Karan1 [ICG-MRKTS]</dc:creator>
  <cp:keywords/>
  <dc:description/>
  <cp:lastModifiedBy>Malhotra, Karan1 [ICG-MRKTS]</cp:lastModifiedBy>
  <dcterms:created xsi:type="dcterms:W3CDTF">2013-04-29T19:10:57Z</dcterms:created>
  <dcterms:modified xsi:type="dcterms:W3CDTF">2013-04-29T19:16:11Z</dcterms:modified>
  <cp:category/>
  <cp:version/>
  <cp:contentType/>
  <cp:contentStatus/>
</cp:coreProperties>
</file>