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70" windowHeight="4410" activeTab="0"/>
  </bookViews>
  <sheets>
    <sheet name="Sheet2" sheetId="1" r:id="rId1"/>
    <sheet name="Debt Service" sheetId="2" r:id="rId2"/>
    <sheet name="Property Value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<sst xmlns="http://schemas.openxmlformats.org/spreadsheetml/2006/main" count="44" uniqueCount="30">
  <si>
    <t xml:space="preserve">Rentable Sq. Ft. </t>
  </si>
  <si>
    <t>Rent Escalation</t>
  </si>
  <si>
    <t>Capital Request</t>
  </si>
  <si>
    <t>In Place NOI</t>
  </si>
  <si>
    <t>Cap Rate</t>
  </si>
  <si>
    <t>Loan To Value</t>
  </si>
  <si>
    <t>Total Months</t>
  </si>
  <si>
    <t>NOI</t>
  </si>
  <si>
    <t>PVNOI @ 8.0%</t>
  </si>
  <si>
    <t>Reversion Value</t>
  </si>
  <si>
    <t>Total PV</t>
  </si>
  <si>
    <t>Property Value</t>
  </si>
  <si>
    <t>Senior Annual Debt Payment</t>
  </si>
  <si>
    <t>Mezzanine Annual Debt Payment</t>
  </si>
  <si>
    <t>Debt Coverage Ratio</t>
  </si>
  <si>
    <t>Months</t>
  </si>
  <si>
    <t>Debt Service Senior</t>
  </si>
  <si>
    <t>Debt Service Mezzanine</t>
  </si>
  <si>
    <t>Before Tax Cash Flow</t>
  </si>
  <si>
    <t>Total Debt</t>
  </si>
  <si>
    <t>Senior Debt</t>
  </si>
  <si>
    <t>Mezzanine Debt</t>
  </si>
  <si>
    <t>Rate Senior</t>
  </si>
  <si>
    <t>Term</t>
  </si>
  <si>
    <t>Ammortization</t>
  </si>
  <si>
    <t>Total Debt Payment</t>
  </si>
  <si>
    <t>Rate Mezzanine</t>
  </si>
  <si>
    <t>Monthly</t>
  </si>
  <si>
    <t>Yearly</t>
  </si>
  <si>
    <t>Wrong Calculation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</si>
</sst>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  <numFmt numFmtId="166" formatCode="[$-409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60"/>
      <name val="Calibri"/>
      <family val="2"/>
    </font>
    <font>
      <i/>
      <sz val="11"/>
      <color indexed="6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1"/>
      <color rgb="FFC00000"/>
      <name val="Calibri"/>
      <family val="2"/>
    </font>
    <font>
      <i/>
      <sz val="11"/>
      <color rgb="FFC00000"/>
      <name val="Calibri"/>
      <family val="2"/>
    </font>
    <font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0" fillId="0" borderId="0" xfId="0" applyFont="1" applyAlignment="1">
      <alignment/>
    </xf>
    <xf numFmtId="0" fontId="42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40" fillId="0" borderId="0" xfId="0" applyNumberFormat="1" applyFont="1" applyAlignment="1">
      <alignment/>
    </xf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0" fontId="43" fillId="0" borderId="0" xfId="0" applyFont="1" applyAlignment="1">
      <alignment wrapText="1"/>
    </xf>
    <xf numFmtId="8" fontId="43" fillId="0" borderId="0" xfId="0" applyNumberFormat="1" applyFont="1" applyAlignment="1">
      <alignment/>
    </xf>
    <xf numFmtId="0" fontId="43" fillId="0" borderId="0" xfId="0" applyFont="1" applyAlignment="1">
      <alignment/>
    </xf>
    <xf numFmtId="2" fontId="43" fillId="0" borderId="0" xfId="0" applyNumberFormat="1" applyFont="1" applyAlignment="1">
      <alignment/>
    </xf>
    <xf numFmtId="8" fontId="44" fillId="0" borderId="0" xfId="0" applyNumberFormat="1" applyFont="1" applyAlignment="1">
      <alignment/>
    </xf>
    <xf numFmtId="0" fontId="45" fillId="0" borderId="0" xfId="0" applyFont="1" applyAlignment="1">
      <alignment/>
    </xf>
    <xf numFmtId="2" fontId="2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LC%20Loan%20Assessmen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ebt Payments"/>
      <sheetName val="Property Value"/>
      <sheetName val="PV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7">
      <selection activeCell="E7" sqref="E7"/>
    </sheetView>
  </sheetViews>
  <sheetFormatPr defaultColWidth="9.140625" defaultRowHeight="15"/>
  <cols>
    <col min="1" max="1" width="22.57421875" style="0" bestFit="1" customWidth="1"/>
    <col min="2" max="2" width="13.8515625" style="0" bestFit="1" customWidth="1"/>
    <col min="3" max="8" width="14.57421875" style="0" bestFit="1" customWidth="1"/>
  </cols>
  <sheetData>
    <row r="1" spans="1:2" ht="15">
      <c r="A1" t="s">
        <v>0</v>
      </c>
      <c r="B1">
        <v>205000</v>
      </c>
    </row>
    <row r="2" spans="1:2" ht="15">
      <c r="A2" t="s">
        <v>1</v>
      </c>
      <c r="B2" s="1">
        <f>0.03</f>
        <v>0.03</v>
      </c>
    </row>
    <row r="3" spans="1:2" ht="15">
      <c r="A3" t="s">
        <v>2</v>
      </c>
      <c r="B3" s="2">
        <f>50000000</f>
        <v>50000000</v>
      </c>
    </row>
    <row r="4" spans="1:2" ht="15">
      <c r="A4" t="s">
        <v>3</v>
      </c>
      <c r="B4" s="2">
        <v>4000000</v>
      </c>
    </row>
    <row r="5" spans="1:3" ht="30">
      <c r="A5" s="9" t="s">
        <v>12</v>
      </c>
      <c r="B5" s="10">
        <f>'Debt Service'!B10</f>
        <v>5105688.174707605</v>
      </c>
      <c r="C5" s="8">
        <f>'Debt Service'!D10</f>
        <v>11344668.319299905</v>
      </c>
    </row>
    <row r="6" spans="1:3" ht="30">
      <c r="A6" s="9" t="s">
        <v>13</v>
      </c>
      <c r="B6" s="10">
        <f>'Debt Service'!B11</f>
        <v>352454.52079282916</v>
      </c>
      <c r="C6" s="8">
        <f>'Debt Service'!D11</f>
        <v>1670923.563988159</v>
      </c>
    </row>
    <row r="7" spans="1:3" ht="15">
      <c r="A7" s="11" t="s">
        <v>14</v>
      </c>
      <c r="B7" s="12">
        <f>B4/(B5+B6)</f>
        <v>0.7328500230119501</v>
      </c>
      <c r="C7" s="15">
        <f>B4/(C5+C6)</f>
        <v>0.30732371112035056</v>
      </c>
    </row>
    <row r="8" spans="1:2" ht="15">
      <c r="A8" t="s">
        <v>4</v>
      </c>
      <c r="B8" s="1">
        <f>B4/B3</f>
        <v>0.08</v>
      </c>
    </row>
    <row r="9" spans="1:2" ht="15">
      <c r="A9" t="s">
        <v>5</v>
      </c>
      <c r="B9" s="1">
        <f>'Property Value'!B6</f>
        <v>0.6390045380457513</v>
      </c>
    </row>
    <row r="10" ht="15">
      <c r="B10" s="1"/>
    </row>
    <row r="11" spans="1:8" ht="15">
      <c r="A11" s="14" t="s">
        <v>29</v>
      </c>
      <c r="C11" s="3">
        <v>2014</v>
      </c>
      <c r="D11" s="3">
        <f>C11+1</f>
        <v>2015</v>
      </c>
      <c r="E11" s="3">
        <f>D11+1</f>
        <v>2016</v>
      </c>
      <c r="F11" s="3">
        <f>E11+1</f>
        <v>2017</v>
      </c>
      <c r="G11" s="3">
        <f>F11+1</f>
        <v>2018</v>
      </c>
      <c r="H11" s="3">
        <f>G11+1</f>
        <v>2019</v>
      </c>
    </row>
    <row r="12" spans="1:8" ht="15">
      <c r="A12" s="4" t="s">
        <v>15</v>
      </c>
      <c r="C12" s="4">
        <v>7</v>
      </c>
      <c r="D12" s="4">
        <v>12</v>
      </c>
      <c r="E12" s="4">
        <v>12</v>
      </c>
      <c r="F12" s="4">
        <v>12</v>
      </c>
      <c r="G12" s="4">
        <v>12</v>
      </c>
      <c r="H12" s="4">
        <v>5</v>
      </c>
    </row>
    <row r="13" spans="1:8" ht="15">
      <c r="A13" s="3" t="s">
        <v>7</v>
      </c>
      <c r="C13" s="2">
        <f>B4*(C12/12)</f>
        <v>2333333.3333333335</v>
      </c>
      <c r="D13" s="2">
        <f>$B$4</f>
        <v>4000000</v>
      </c>
      <c r="E13" s="2">
        <f>$B$4</f>
        <v>4000000</v>
      </c>
      <c r="F13" s="2">
        <f>$B$4</f>
        <v>4000000</v>
      </c>
      <c r="G13" s="2">
        <f>$B$4</f>
        <v>4000000</v>
      </c>
      <c r="H13" s="2">
        <f>B4*(H12/12)</f>
        <v>1666666.6666666667</v>
      </c>
    </row>
    <row r="14" spans="1:8" ht="15">
      <c r="A14" s="7" t="s">
        <v>16</v>
      </c>
      <c r="C14" s="2">
        <f>$B$5*(C12/12)</f>
        <v>2978318.1019127695</v>
      </c>
      <c r="D14" s="2">
        <f>$B$5*(D12/12)</f>
        <v>5105688.174707605</v>
      </c>
      <c r="E14" s="2">
        <f>$B$5*(E12/12)</f>
        <v>5105688.174707605</v>
      </c>
      <c r="F14" s="2">
        <f>$B$5*(F12/12)</f>
        <v>5105688.174707605</v>
      </c>
      <c r="G14" s="2">
        <f>$B$5*(G12/12)</f>
        <v>5105688.174707605</v>
      </c>
      <c r="H14" s="2">
        <f>$B$5*(H12/12)</f>
        <v>2127370.0727948355</v>
      </c>
    </row>
    <row r="15" spans="1:8" ht="15">
      <c r="A15" s="7" t="s">
        <v>17</v>
      </c>
      <c r="C15" s="5">
        <f>$B$6*(C12/12)</f>
        <v>205598.4704624837</v>
      </c>
      <c r="D15" s="5">
        <f>$B$6*(D12/12)</f>
        <v>352454.52079282916</v>
      </c>
      <c r="E15" s="5">
        <f>$B$6*(E12/12)</f>
        <v>352454.52079282916</v>
      </c>
      <c r="F15" s="5">
        <f>$B$6*(F12/12)</f>
        <v>352454.52079282916</v>
      </c>
      <c r="G15" s="5">
        <f>$B$6*(G12/12)</f>
        <v>352454.52079282916</v>
      </c>
      <c r="H15" s="5">
        <f>$B$6*(H12/12)</f>
        <v>146856.0503303455</v>
      </c>
    </row>
    <row r="16" spans="1:8" ht="15">
      <c r="A16" s="3" t="s">
        <v>18</v>
      </c>
      <c r="C16" s="2">
        <f>C13-C14-C15</f>
        <v>-850583.2390419197</v>
      </c>
      <c r="D16" s="2">
        <f>D13-D14-D15</f>
        <v>-1458142.6955004337</v>
      </c>
      <c r="E16" s="2">
        <f>E13-E14-E15</f>
        <v>-1458142.6955004337</v>
      </c>
      <c r="F16" s="2">
        <f>F13-F14-F15</f>
        <v>-1458142.6955004337</v>
      </c>
      <c r="G16" s="2">
        <f>G13-G14-G15</f>
        <v>-1458142.6955004337</v>
      </c>
      <c r="H16" s="2">
        <f>H13-H14-H15</f>
        <v>-607559.4564585143</v>
      </c>
    </row>
    <row r="19" spans="3:8" ht="15">
      <c r="C19" s="3">
        <v>2014</v>
      </c>
      <c r="D19" s="3">
        <f>C19+1</f>
        <v>2015</v>
      </c>
      <c r="E19" s="3">
        <f>D19+1</f>
        <v>2016</v>
      </c>
      <c r="F19" s="3">
        <f>E19+1</f>
        <v>2017</v>
      </c>
      <c r="G19" s="3">
        <f>F19+1</f>
        <v>2018</v>
      </c>
      <c r="H19" s="3">
        <f>G19+1</f>
        <v>2019</v>
      </c>
    </row>
    <row r="20" spans="1:8" ht="15">
      <c r="A20" s="4" t="s">
        <v>15</v>
      </c>
      <c r="C20" s="4">
        <v>7</v>
      </c>
      <c r="D20" s="4">
        <v>12</v>
      </c>
      <c r="E20" s="4">
        <v>12</v>
      </c>
      <c r="F20" s="4">
        <v>12</v>
      </c>
      <c r="G20" s="4">
        <v>12</v>
      </c>
      <c r="H20" s="4">
        <v>5</v>
      </c>
    </row>
    <row r="21" spans="1:8" ht="15">
      <c r="A21" s="3" t="s">
        <v>7</v>
      </c>
      <c r="C21" s="2">
        <f>B4*(C20/12)</f>
        <v>2333333.3333333335</v>
      </c>
      <c r="D21" s="2">
        <f>$B$4</f>
        <v>4000000</v>
      </c>
      <c r="E21" s="2">
        <f>$B$4</f>
        <v>4000000</v>
      </c>
      <c r="F21" s="2">
        <f>$B$4</f>
        <v>4000000</v>
      </c>
      <c r="G21" s="2">
        <f>$B$4</f>
        <v>4000000</v>
      </c>
      <c r="H21" s="2">
        <f>B4*(H20/12)</f>
        <v>1666666.6666666667</v>
      </c>
    </row>
    <row r="22" spans="1:8" ht="15">
      <c r="A22" s="7" t="s">
        <v>16</v>
      </c>
      <c r="C22" s="2">
        <f>'Debt Service'!D10*(C20/12)</f>
        <v>6617723.186258278</v>
      </c>
      <c r="D22" s="2">
        <f>'Debt Service'!$D$10</f>
        <v>11344668.319299905</v>
      </c>
      <c r="E22" s="2">
        <f>'Debt Service'!$D$10</f>
        <v>11344668.319299905</v>
      </c>
      <c r="F22" s="2">
        <f>'Debt Service'!$D$10</f>
        <v>11344668.319299905</v>
      </c>
      <c r="G22" s="2">
        <f>'Debt Service'!$D$10</f>
        <v>11344668.319299905</v>
      </c>
      <c r="H22" s="2">
        <f>'Debt Service'!D10*(H20/12)</f>
        <v>4726945.133041627</v>
      </c>
    </row>
    <row r="23" spans="1:8" ht="15">
      <c r="A23" s="7" t="s">
        <v>17</v>
      </c>
      <c r="C23" s="5">
        <f>'Debt Service'!D11*(C20/12)</f>
        <v>974705.4123264261</v>
      </c>
      <c r="D23" s="5">
        <f>'Debt Service'!$D$11</f>
        <v>1670923.563988159</v>
      </c>
      <c r="E23" s="5">
        <f>'Debt Service'!$D$11</f>
        <v>1670923.563988159</v>
      </c>
      <c r="F23" s="5">
        <f>'Debt Service'!$D$11</f>
        <v>1670923.563988159</v>
      </c>
      <c r="G23" s="5">
        <f>'Debt Service'!$D$11</f>
        <v>1670923.563988159</v>
      </c>
      <c r="H23" s="5">
        <f>'Debt Service'!D11*(H20/12)</f>
        <v>696218.1516617329</v>
      </c>
    </row>
    <row r="24" spans="1:8" ht="15">
      <c r="A24" s="3" t="s">
        <v>18</v>
      </c>
      <c r="C24" s="2">
        <f>C21-C22-C23</f>
        <v>-5259095.265251371</v>
      </c>
      <c r="D24" s="2">
        <f>D21-D22-D23</f>
        <v>-9015591.883288063</v>
      </c>
      <c r="E24" s="2">
        <f>E21-E22-E23</f>
        <v>-9015591.883288063</v>
      </c>
      <c r="F24" s="2">
        <f>F21-F22-F23</f>
        <v>-9015591.883288063</v>
      </c>
      <c r="G24" s="2">
        <f>G21-G22-G23</f>
        <v>-9015591.883288063</v>
      </c>
      <c r="H24" s="2">
        <f>H21-H22-H23</f>
        <v>-3756496.618036693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31.00390625" style="0" bestFit="1" customWidth="1"/>
    <col min="2" max="2" width="15.140625" style="0" bestFit="1" customWidth="1"/>
    <col min="3" max="3" width="12.57421875" style="0" bestFit="1" customWidth="1"/>
    <col min="4" max="4" width="15.28125" style="0" bestFit="1" customWidth="1"/>
  </cols>
  <sheetData>
    <row r="1" spans="1:2" ht="15">
      <c r="A1" t="s">
        <v>19</v>
      </c>
      <c r="B1">
        <v>50000000</v>
      </c>
    </row>
    <row r="2" spans="1:2" ht="15">
      <c r="A2" t="s">
        <v>20</v>
      </c>
      <c r="B2">
        <v>42500000</v>
      </c>
    </row>
    <row r="3" spans="1:2" ht="15">
      <c r="A3" t="s">
        <v>21</v>
      </c>
      <c r="B3">
        <v>7500000</v>
      </c>
    </row>
    <row r="4" spans="1:2" ht="15">
      <c r="A4" t="s">
        <v>22</v>
      </c>
      <c r="B4" s="1">
        <v>0.12</v>
      </c>
    </row>
    <row r="5" spans="1:2" ht="15">
      <c r="A5" t="s">
        <v>26</v>
      </c>
      <c r="B5" s="1">
        <v>0.0433</v>
      </c>
    </row>
    <row r="6" spans="1:2" ht="15">
      <c r="A6" t="s">
        <v>23</v>
      </c>
      <c r="B6">
        <v>5</v>
      </c>
    </row>
    <row r="7" spans="1:2" ht="15">
      <c r="A7" t="s">
        <v>24</v>
      </c>
      <c r="B7">
        <v>30</v>
      </c>
    </row>
    <row r="9" spans="3:4" ht="15">
      <c r="C9" t="s">
        <v>27</v>
      </c>
      <c r="D9" t="s">
        <v>28</v>
      </c>
    </row>
    <row r="10" spans="1:4" ht="15">
      <c r="A10" t="s">
        <v>12</v>
      </c>
      <c r="B10" s="13">
        <f>PMT(B4,B6*12,-B2)</f>
        <v>5105688.174707605</v>
      </c>
      <c r="C10" s="8">
        <f>PMT(B4/12,B6*12,-B2)</f>
        <v>945389.0266083254</v>
      </c>
      <c r="D10" s="8">
        <f>C10*12</f>
        <v>11344668.319299905</v>
      </c>
    </row>
    <row r="11" spans="1:4" ht="15">
      <c r="A11" t="s">
        <v>13</v>
      </c>
      <c r="B11" s="13">
        <f>PMT(B5,B6*12,-B3)</f>
        <v>352454.52079282916</v>
      </c>
      <c r="C11" s="8">
        <f>PMT(B5/12,B6*12,-B3)</f>
        <v>139243.63033234657</v>
      </c>
      <c r="D11" s="8">
        <f>C11*12</f>
        <v>1670923.563988159</v>
      </c>
    </row>
    <row r="12" spans="1:4" ht="15">
      <c r="A12" t="s">
        <v>25</v>
      </c>
      <c r="B12" s="13">
        <f>B10*5+B11*5</f>
        <v>27290713.47750217</v>
      </c>
      <c r="D12" s="8">
        <f>SUM(D10:D11)</f>
        <v>13015591.883288063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5.00390625" style="0" bestFit="1" customWidth="1"/>
    <col min="2" max="2" width="13.8515625" style="0" bestFit="1" customWidth="1"/>
    <col min="3" max="7" width="12.7109375" style="0" bestFit="1" customWidth="1"/>
    <col min="8" max="8" width="13.8515625" style="0" bestFit="1" customWidth="1"/>
  </cols>
  <sheetData>
    <row r="1" spans="1:2" ht="15">
      <c r="A1" t="s">
        <v>0</v>
      </c>
      <c r="B1">
        <v>205000</v>
      </c>
    </row>
    <row r="2" spans="1:2" ht="15">
      <c r="A2" t="s">
        <v>1</v>
      </c>
      <c r="B2" s="1">
        <f>0.03</f>
        <v>0.03</v>
      </c>
    </row>
    <row r="3" spans="1:2" ht="15">
      <c r="A3" t="s">
        <v>2</v>
      </c>
      <c r="B3" s="2">
        <v>50000000</v>
      </c>
    </row>
    <row r="4" spans="1:2" ht="15">
      <c r="A4" t="s">
        <v>3</v>
      </c>
      <c r="B4" s="2">
        <v>4000000</v>
      </c>
    </row>
    <row r="5" spans="1:2" ht="15">
      <c r="A5" t="s">
        <v>4</v>
      </c>
      <c r="B5" s="1">
        <f>B4/B3</f>
        <v>0.08</v>
      </c>
    </row>
    <row r="6" spans="1:2" ht="15">
      <c r="A6" t="s">
        <v>5</v>
      </c>
      <c r="B6" s="1">
        <f>B3/H13</f>
        <v>0.6390045380457513</v>
      </c>
    </row>
    <row r="7" spans="3:8" ht="15">
      <c r="C7" s="3">
        <v>2013</v>
      </c>
      <c r="D7" s="3">
        <f>C7+1</f>
        <v>2014</v>
      </c>
      <c r="E7" s="3">
        <f>D7+1</f>
        <v>2015</v>
      </c>
      <c r="F7" s="3">
        <f>E7+1</f>
        <v>2016</v>
      </c>
      <c r="G7" s="3">
        <f>F7+1</f>
        <v>2017</v>
      </c>
      <c r="H7" s="3">
        <f>G7+1</f>
        <v>2018</v>
      </c>
    </row>
    <row r="8" spans="1:8" ht="15">
      <c r="A8" s="4" t="s">
        <v>6</v>
      </c>
      <c r="C8" s="4">
        <v>12</v>
      </c>
      <c r="D8" s="4">
        <f>C8+12</f>
        <v>24</v>
      </c>
      <c r="E8" s="4">
        <f>D8+12</f>
        <v>36</v>
      </c>
      <c r="F8" s="4">
        <f>E8+12</f>
        <v>48</v>
      </c>
      <c r="G8" s="4">
        <f>F8+12</f>
        <v>60</v>
      </c>
      <c r="H8" s="4">
        <f>G8+12</f>
        <v>72</v>
      </c>
    </row>
    <row r="9" spans="1:8" ht="15">
      <c r="A9" s="3" t="s">
        <v>7</v>
      </c>
      <c r="C9" s="2">
        <f>B4*(C8/12)</f>
        <v>4000000</v>
      </c>
      <c r="D9" s="2">
        <f>C9*(1+$B$2)</f>
        <v>4120000</v>
      </c>
      <c r="E9" s="2">
        <f>D9*(1+$B$2)</f>
        <v>4243600</v>
      </c>
      <c r="F9" s="2">
        <f>E9*(1+$B$2)</f>
        <v>4370908</v>
      </c>
      <c r="G9" s="2">
        <f>F9*(1+$B$2)</f>
        <v>4502035.24</v>
      </c>
      <c r="H9" s="2">
        <f>(G9*(1+$B$2))</f>
        <v>4637096.2972</v>
      </c>
    </row>
    <row r="10" spans="1:8" ht="15">
      <c r="A10" s="3" t="s">
        <v>8</v>
      </c>
      <c r="C10" s="2">
        <f>C9/(1+$B$5)^(C8/12)</f>
        <v>3703703.7037037034</v>
      </c>
      <c r="D10" s="2">
        <f>D9/(1+$B$5)^(D8/12)</f>
        <v>3532235.9396433467</v>
      </c>
      <c r="E10" s="2">
        <f>E9/(1+$B$5)^(E8/12)</f>
        <v>3368706.4979931917</v>
      </c>
      <c r="F10" s="2">
        <f>F9/(1+$B$5)^(F8/12)</f>
        <v>3212747.8638268397</v>
      </c>
      <c r="G10" s="2">
        <f>G9/(1+$B$5)^(G8/12)</f>
        <v>3064009.5367978197</v>
      </c>
      <c r="H10" s="2">
        <f>H9/(1+$B$5)^(H8/12)</f>
        <v>2922157.2434275495</v>
      </c>
    </row>
    <row r="11" spans="1:8" ht="15">
      <c r="A11" s="3" t="s">
        <v>9</v>
      </c>
      <c r="C11" s="2"/>
      <c r="D11" s="2"/>
      <c r="E11" s="2"/>
      <c r="F11" s="2"/>
      <c r="G11" s="2"/>
      <c r="H11" s="2">
        <f>((H10))/(B5-B2)</f>
        <v>58443144.868550986</v>
      </c>
    </row>
    <row r="12" spans="1:8" ht="15">
      <c r="A12" s="3" t="s">
        <v>10</v>
      </c>
      <c r="C12" s="5">
        <f>C10+C11</f>
        <v>3703703.7037037034</v>
      </c>
      <c r="D12" s="5">
        <f>D10+D11</f>
        <v>3532235.9396433467</v>
      </c>
      <c r="E12" s="5">
        <f>E10+E11</f>
        <v>3368706.4979931917</v>
      </c>
      <c r="F12" s="5">
        <f>F10+F11</f>
        <v>3212747.8638268397</v>
      </c>
      <c r="G12" s="5">
        <f>G10+G11</f>
        <v>3064009.5367978197</v>
      </c>
      <c r="H12" s="5">
        <f>H10+H11</f>
        <v>61365302.11197854</v>
      </c>
    </row>
    <row r="13" spans="1:8" ht="15">
      <c r="A13" s="3" t="s">
        <v>11</v>
      </c>
      <c r="H13" s="6">
        <f>SUM(C12:H12)</f>
        <v>78246705.65394343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2014-05-15T10:25:31Z</dcterms:created>
  <dcterms:modified xsi:type="dcterms:W3CDTF">2014-05-15T11:15:56Z</dcterms:modified>
  <cp:category/>
  <cp:version/>
  <cp:contentType/>
  <cp:contentStatus/>
</cp:coreProperties>
</file>