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Main" sheetId="1" state="visible" r:id="rId2"/>
    <sheet name="33S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<sst xmlns="http://schemas.openxmlformats.org/spreadsheetml/2006/main" count="191" uniqueCount="132">
  <si>
    <t xml:space="preserve">Name</t>
  </si>
  <si>
    <t xml:space="preserve">Ticker</t>
  </si>
  <si>
    <t xml:space="preserve">Price</t>
  </si>
  <si>
    <t xml:space="preserve">Shares</t>
  </si>
  <si>
    <t xml:space="preserve">Market Cap</t>
  </si>
  <si>
    <t xml:space="preserve">Cash</t>
  </si>
  <si>
    <t xml:space="preserve">Debt</t>
  </si>
  <si>
    <t xml:space="preserve">Net Debt</t>
  </si>
  <si>
    <t xml:space="preserve">EV</t>
  </si>
  <si>
    <t xml:space="preserve">EV/EBITDA</t>
  </si>
  <si>
    <t xml:space="preserve">EV/EBIT</t>
  </si>
  <si>
    <t xml:space="preserve">ALBIOMA</t>
  </si>
  <si>
    <t xml:space="preserve">33S</t>
  </si>
  <si>
    <t xml:space="preserve">BALLARD PWR</t>
  </si>
  <si>
    <t xml:space="preserve">CANADIAN SOLAR</t>
  </si>
  <si>
    <t xml:space="preserve">CHIN LONGYUAN PWR</t>
  </si>
  <si>
    <t xml:space="preserve">DAQO NEW ENERGY</t>
  </si>
  <si>
    <t xml:space="preserve">EDP RENOVAVEIS</t>
  </si>
  <si>
    <t xml:space="preserve">ENCAVIS AG</t>
  </si>
  <si>
    <t xml:space="preserve">ENPHASE ENERGY</t>
  </si>
  <si>
    <t xml:space="preserve">FIRST SOLAR</t>
  </si>
  <si>
    <t xml:space="preserve">INNERGEX</t>
  </si>
  <si>
    <t xml:space="preserve">ITM PWR</t>
  </si>
  <si>
    <t xml:space="preserve">JINKOSOLAR</t>
  </si>
  <si>
    <t xml:space="preserve">NEL ASA</t>
  </si>
  <si>
    <t xml:space="preserve">NEOEN</t>
  </si>
  <si>
    <t xml:space="preserve">NORDEX</t>
  </si>
  <si>
    <t xml:space="preserve">ORMAT</t>
  </si>
  <si>
    <t xml:space="preserve">ORSTED</t>
  </si>
  <si>
    <t xml:space="preserve">PLUG PWR</t>
  </si>
  <si>
    <t xml:space="preserve">POWERCELL SWEDEN</t>
  </si>
  <si>
    <t xml:space="preserve">SCATEC</t>
  </si>
  <si>
    <t xml:space="preserve">SIEMENS GAMESA</t>
  </si>
  <si>
    <t xml:space="preserve">SOLAREDGE TECH</t>
  </si>
  <si>
    <t xml:space="preserve">SUNNOVA ENERGY</t>
  </si>
  <si>
    <t xml:space="preserve">SUNPOWER</t>
  </si>
  <si>
    <t xml:space="preserve">SUNRUN</t>
  </si>
  <si>
    <t xml:space="preserve">TESLA</t>
  </si>
  <si>
    <t xml:space="preserve">VERBUND</t>
  </si>
  <si>
    <t xml:space="preserve">VESTAS</t>
  </si>
  <si>
    <t xml:space="preserve">XINJIANG</t>
  </si>
  <si>
    <t xml:space="preserve">XINYI SOLAR</t>
  </si>
  <si>
    <t xml:space="preserve">IS</t>
  </si>
  <si>
    <t xml:space="preserve">Revenue</t>
  </si>
  <si>
    <t xml:space="preserve">Purchases</t>
  </si>
  <si>
    <t xml:space="preserve">Logistics costs</t>
  </si>
  <si>
    <t xml:space="preserve">Staff costs</t>
  </si>
  <si>
    <t xml:space="preserve">Other operating expenses</t>
  </si>
  <si>
    <t xml:space="preserve">Amortization of agreements</t>
  </si>
  <si>
    <t xml:space="preserve">Charges to D&amp;A and provisions</t>
  </si>
  <si>
    <t xml:space="preserve">Share of net income of equity-accounted companies</t>
  </si>
  <si>
    <t xml:space="preserve">Current operating income</t>
  </si>
  <si>
    <t xml:space="preserve">Other operating income/expenses</t>
  </si>
  <si>
    <t xml:space="preserve">Operating income</t>
  </si>
  <si>
    <t xml:space="preserve">Cost of financial debt</t>
  </si>
  <si>
    <t xml:space="preserve">Other financial income</t>
  </si>
  <si>
    <t xml:space="preserve">Other financial expenses</t>
  </si>
  <si>
    <t xml:space="preserve">EBT</t>
  </si>
  <si>
    <t xml:space="preserve">Taxes</t>
  </si>
  <si>
    <t xml:space="preserve">Net income</t>
  </si>
  <si>
    <t xml:space="preserve">Margin</t>
  </si>
  <si>
    <t xml:space="preserve">EBITDA</t>
  </si>
  <si>
    <t xml:space="preserve">EBITDA margin</t>
  </si>
  <si>
    <t xml:space="preserve">EBIT</t>
  </si>
  <si>
    <t xml:space="preserve">EBIT margin</t>
  </si>
  <si>
    <t xml:space="preserve">Revenue Y/Y</t>
  </si>
  <si>
    <t xml:space="preserve">-</t>
  </si>
  <si>
    <t xml:space="preserve">Operating income Y/Y</t>
  </si>
  <si>
    <t xml:space="preserve">Net income Y/Y</t>
  </si>
  <si>
    <t xml:space="preserve">Purchases in %</t>
  </si>
  <si>
    <t xml:space="preserve">Logistics costs in %</t>
  </si>
  <si>
    <t xml:space="preserve">Staff costs in %</t>
  </si>
  <si>
    <t xml:space="preserve">Other operating expenses in %</t>
  </si>
  <si>
    <t xml:space="preserve">Amortisation of agreements in %</t>
  </si>
  <si>
    <t xml:space="preserve">Charges to D&amp;A and provisions in %</t>
  </si>
  <si>
    <t xml:space="preserve">Share of net income of equity-accounted companies in %</t>
  </si>
  <si>
    <t xml:space="preserve">Terminal Value (TV)</t>
  </si>
  <si>
    <t xml:space="preserve">Present Value (PV)</t>
  </si>
  <si>
    <t xml:space="preserve">Discount Rate</t>
  </si>
  <si>
    <t xml:space="preserve">Growth Rate</t>
  </si>
  <si>
    <t xml:space="preserve">PV/TV</t>
  </si>
  <si>
    <t xml:space="preserve">EqV</t>
  </si>
  <si>
    <t xml:space="preserve">Current Price</t>
  </si>
  <si>
    <t xml:space="preserve">BS</t>
  </si>
  <si>
    <t xml:space="preserve">NON-CURRENT ASSETS</t>
  </si>
  <si>
    <t xml:space="preserve">Goodwill</t>
  </si>
  <si>
    <t xml:space="preserve">Intangible assets</t>
  </si>
  <si>
    <t xml:space="preserve">Right-of-use assets</t>
  </si>
  <si>
    <t xml:space="preserve">PP&amp;E</t>
  </si>
  <si>
    <t xml:space="preserve">Non-current financial assets</t>
  </si>
  <si>
    <t xml:space="preserve">Investments in associates</t>
  </si>
  <si>
    <t xml:space="preserve">Deferred tax assets</t>
  </si>
  <si>
    <t xml:space="preserve">Other non-current assets</t>
  </si>
  <si>
    <t xml:space="preserve">Total non-current assets</t>
  </si>
  <si>
    <t xml:space="preserve">CURRENT ASSETS</t>
  </si>
  <si>
    <t xml:space="preserve">Stocks and assets in progress</t>
  </si>
  <si>
    <t xml:space="preserve">Trade receivables</t>
  </si>
  <si>
    <t xml:space="preserve">Other current operating assets</t>
  </si>
  <si>
    <t xml:space="preserve">Cash and cash equivalents</t>
  </si>
  <si>
    <t xml:space="preserve">Total current assets</t>
  </si>
  <si>
    <t xml:space="preserve">Total assets</t>
  </si>
  <si>
    <t xml:space="preserve">SHAREHOLDERS' EQUITY</t>
  </si>
  <si>
    <t xml:space="preserve">Share capital</t>
  </si>
  <si>
    <t xml:space="preserve">Additional paid-in capital</t>
  </si>
  <si>
    <t xml:space="preserve">Reserves</t>
  </si>
  <si>
    <t xml:space="preserve">Translation reserves</t>
  </si>
  <si>
    <t xml:space="preserve">Net income for the year</t>
  </si>
  <si>
    <t xml:space="preserve">Total shareholders' equity</t>
  </si>
  <si>
    <t xml:space="preserve">Non-controlling interests</t>
  </si>
  <si>
    <t xml:space="preserve">Total equity</t>
  </si>
  <si>
    <t xml:space="preserve">NON-CURRENT LIABILITIES</t>
  </si>
  <si>
    <t xml:space="preserve">Employee benefits</t>
  </si>
  <si>
    <t xml:space="preserve">Provisions for liabilities</t>
  </si>
  <si>
    <t xml:space="preserve">Deferred tax liabilities</t>
  </si>
  <si>
    <t xml:space="preserve">Non-current financial debt</t>
  </si>
  <si>
    <t xml:space="preserve">Lease liabilities related to right-of-use assets</t>
  </si>
  <si>
    <t xml:space="preserve">Non-current derivatives</t>
  </si>
  <si>
    <t xml:space="preserve">Total non-current liabilities</t>
  </si>
  <si>
    <t xml:space="preserve">CURRENT LIABILITIES</t>
  </si>
  <si>
    <t xml:space="preserve">Trade payables</t>
  </si>
  <si>
    <t xml:space="preserve">Tax and social security liabilities</t>
  </si>
  <si>
    <t xml:space="preserve">Current financial debt</t>
  </si>
  <si>
    <t xml:space="preserve">Other current operating liabilities</t>
  </si>
  <si>
    <t xml:space="preserve">Total current liabilities</t>
  </si>
  <si>
    <t xml:space="preserve">Total equity and liabilities</t>
  </si>
  <si>
    <t xml:space="preserve">CHECK</t>
  </si>
  <si>
    <t xml:space="preserve">CF</t>
  </si>
  <si>
    <t xml:space="preserve">Cash flow from operations</t>
  </si>
  <si>
    <t xml:space="preserve">Changes in shareholders' equity</t>
  </si>
  <si>
    <t xml:space="preserve">Cash flow from financing</t>
  </si>
  <si>
    <t xml:space="preserve">Change in cash and cash equivalents</t>
  </si>
  <si>
    <t xml:space="preserve">BS CHANGE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</si>
</sst>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"/>
    <numFmt numFmtId="166" formatCode="#,##0"/>
    <numFmt numFmtId="167" formatCode="#,##0.000;\(#,##0.000\)"/>
    <numFmt numFmtId="168" formatCode="0.0%"/>
    <numFmt numFmtId="169" formatCode="#,##0.000"/>
    <numFmt numFmtId="170" formatCode="0.00\ %"/>
    <numFmt numFmtId="171" formatCode="#,##0.00\ [$€-407];[RED]\-#,##0.00\ [$€-407]"/>
    <numFmt numFmtId="172" formatCode="General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6600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i val="true"/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158466"/>
      <name val="Arial"/>
      <family val="2"/>
    </font>
    <font>
      <b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E8E8E8"/>
        <bgColor rgb="FFFFFFFF"/>
      </patternFill>
    </fill>
    <fill>
      <patternFill patternType="solid">
        <fgColor rgb="FF729FCF"/>
        <bgColor rgb="FF969696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heck_green" xfId="20"/>
  </cellStyles>
  <dxfs count="3">
    <dxf>
      <font>
        <b val="0"/>
        <i val="0"/>
        <color rgb="FF006600"/>
        <sz val="10"/>
      </font>
      <fill>
        <patternFill>
          <bgColor rgb="FFCCFFCC"/>
        </patternFill>
      </fill>
    </dxf>
    <dxf>
      <font>
        <b val="0"/>
        <i val="0"/>
        <color rgb="FFCC0000"/>
        <sz val="10"/>
      </font>
      <fill>
        <patternFill>
          <bgColor rgb="FFFFCCCC"/>
        </patternFill>
      </fill>
    </dxf>
    <dxf>
      <font>
        <b val="1"/>
        <i val="0"/>
        <color rgb="FF000000"/>
        <sz val="10"/>
      </font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158466"/>
      <rgbColor rgb="FFC0C0C0"/>
      <rgbColor rgb="FF808080"/>
      <rgbColor rgb="FF729FCF"/>
      <rgbColor rgb="FF993366"/>
      <rgbColor rgb="FFE8E8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N33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D23" activeCellId="0" sqref="D23"/>
    </sheetView>
  </sheetViews>
  <sheetFormatPr defaultColWidth="11.53515625" defaultRowHeight="12.8" zeroHeight="false" outlineLevelRow="0" outlineLevelCol="0"/>
  <cols>
    <col collapsed="false" customWidth="true" hidden="false" outlineLevel="0" max="2" min="2" style="0" width="17.09"/>
  </cols>
  <sheetData>
    <row r="2" customFormat="false" ht="12.8" hidden="false" customHeight="false" outlineLevel="0" collapsed="false">
      <c r="B2" s="1"/>
      <c r="C2" s="1"/>
      <c r="D2" s="2"/>
      <c r="E2" s="2"/>
      <c r="F2" s="2"/>
      <c r="G2" s="2"/>
      <c r="H2" s="2"/>
      <c r="I2" s="2"/>
      <c r="J2" s="2"/>
      <c r="K2" s="3" t="n">
        <v>2021</v>
      </c>
      <c r="L2" s="3" t="n">
        <v>2022</v>
      </c>
      <c r="M2" s="3" t="n">
        <v>2021</v>
      </c>
      <c r="N2" s="3" t="n">
        <v>2022</v>
      </c>
    </row>
    <row r="3" customFormat="false" ht="12.8" hidden="false" customHeight="false" outlineLevel="0" collapsed="false">
      <c r="B3" s="1" t="s">
        <v>0</v>
      </c>
      <c r="C3" s="1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9</v>
      </c>
      <c r="M3" s="2" t="s">
        <v>10</v>
      </c>
      <c r="N3" s="2" t="s">
        <v>10</v>
      </c>
    </row>
    <row r="4" customFormat="false" ht="12.8" hidden="false" customHeight="false" outlineLevel="0" collapsed="false">
      <c r="B4" s="0" t="s">
        <v>11</v>
      </c>
      <c r="C4" s="0" t="s">
        <v>12</v>
      </c>
      <c r="D4" s="0" t="n">
        <v>35.36</v>
      </c>
      <c r="E4" s="4" t="n">
        <v>31.05</v>
      </c>
      <c r="F4" s="4" t="n">
        <f aca="false">E4*D4</f>
        <v>1097.928</v>
      </c>
      <c r="G4" s="4" t="n">
        <v>125.792</v>
      </c>
      <c r="H4" s="4" t="n">
        <v>822.83</v>
      </c>
      <c r="I4" s="4" t="n">
        <f aca="false">H4-G4</f>
        <v>697.038</v>
      </c>
      <c r="J4" s="4" t="n">
        <f aca="false">F4+I4</f>
        <v>1794.966</v>
      </c>
      <c r="K4" s="4"/>
      <c r="L4" s="4"/>
      <c r="M4" s="4"/>
      <c r="N4" s="4"/>
    </row>
    <row r="5" customFormat="false" ht="12.8" hidden="false" customHeight="false" outlineLevel="0" collapsed="false">
      <c r="B5" s="0" t="s">
        <v>13</v>
      </c>
      <c r="E5" s="5"/>
      <c r="F5" s="5"/>
    </row>
    <row r="6" customFormat="false" ht="12.8" hidden="false" customHeight="false" outlineLevel="0" collapsed="false">
      <c r="B6" s="0" t="s">
        <v>14</v>
      </c>
      <c r="E6" s="5"/>
      <c r="F6" s="5"/>
    </row>
    <row r="7" customFormat="false" ht="12.8" hidden="false" customHeight="false" outlineLevel="0" collapsed="false">
      <c r="B7" s="0" t="s">
        <v>15</v>
      </c>
      <c r="E7" s="5"/>
      <c r="F7" s="5"/>
    </row>
    <row r="8" customFormat="false" ht="12.8" hidden="false" customHeight="false" outlineLevel="0" collapsed="false">
      <c r="B8" s="0" t="s">
        <v>16</v>
      </c>
      <c r="E8" s="5"/>
      <c r="F8" s="5"/>
    </row>
    <row r="9" customFormat="false" ht="12.8" hidden="false" customHeight="false" outlineLevel="0" collapsed="false">
      <c r="B9" s="0" t="s">
        <v>17</v>
      </c>
    </row>
    <row r="10" customFormat="false" ht="12.8" hidden="false" customHeight="false" outlineLevel="0" collapsed="false">
      <c r="B10" s="0" t="s">
        <v>18</v>
      </c>
    </row>
    <row r="11" customFormat="false" ht="12.8" hidden="false" customHeight="false" outlineLevel="0" collapsed="false">
      <c r="B11" s="0" t="s">
        <v>19</v>
      </c>
    </row>
    <row r="12" customFormat="false" ht="12.8" hidden="false" customHeight="false" outlineLevel="0" collapsed="false">
      <c r="B12" s="0" t="s">
        <v>20</v>
      </c>
    </row>
    <row r="13" customFormat="false" ht="12.8" hidden="false" customHeight="false" outlineLevel="0" collapsed="false">
      <c r="B13" s="0" t="s">
        <v>21</v>
      </c>
    </row>
    <row r="14" customFormat="false" ht="12.8" hidden="false" customHeight="false" outlineLevel="0" collapsed="false">
      <c r="B14" s="0" t="s">
        <v>22</v>
      </c>
    </row>
    <row r="15" customFormat="false" ht="12.8" hidden="false" customHeight="false" outlineLevel="0" collapsed="false">
      <c r="B15" s="0" t="s">
        <v>23</v>
      </c>
    </row>
    <row r="16" customFormat="false" ht="12.8" hidden="false" customHeight="false" outlineLevel="0" collapsed="false">
      <c r="B16" s="0" t="s">
        <v>24</v>
      </c>
    </row>
    <row r="17" customFormat="false" ht="12.8" hidden="false" customHeight="false" outlineLevel="0" collapsed="false">
      <c r="B17" s="0" t="s">
        <v>25</v>
      </c>
    </row>
    <row r="18" customFormat="false" ht="12.8" hidden="false" customHeight="false" outlineLevel="0" collapsed="false">
      <c r="B18" s="0" t="s">
        <v>26</v>
      </c>
    </row>
    <row r="19" customFormat="false" ht="12.8" hidden="false" customHeight="false" outlineLevel="0" collapsed="false">
      <c r="B19" s="0" t="s">
        <v>27</v>
      </c>
    </row>
    <row r="20" customFormat="false" ht="12.8" hidden="false" customHeight="false" outlineLevel="0" collapsed="false">
      <c r="B20" s="0" t="s">
        <v>28</v>
      </c>
    </row>
    <row r="21" customFormat="false" ht="12.8" hidden="false" customHeight="false" outlineLevel="0" collapsed="false">
      <c r="B21" s="0" t="s">
        <v>29</v>
      </c>
    </row>
    <row r="22" customFormat="false" ht="12.8" hidden="false" customHeight="false" outlineLevel="0" collapsed="false">
      <c r="B22" s="0" t="s">
        <v>30</v>
      </c>
    </row>
    <row r="23" customFormat="false" ht="12.8" hidden="false" customHeight="false" outlineLevel="0" collapsed="false">
      <c r="B23" s="0" t="s">
        <v>31</v>
      </c>
    </row>
    <row r="24" customFormat="false" ht="12.8" hidden="false" customHeight="false" outlineLevel="0" collapsed="false">
      <c r="B24" s="0" t="s">
        <v>32</v>
      </c>
    </row>
    <row r="25" customFormat="false" ht="12.8" hidden="false" customHeight="false" outlineLevel="0" collapsed="false">
      <c r="B25" s="0" t="s">
        <v>33</v>
      </c>
    </row>
    <row r="26" customFormat="false" ht="12.8" hidden="false" customHeight="false" outlineLevel="0" collapsed="false">
      <c r="B26" s="0" t="s">
        <v>34</v>
      </c>
    </row>
    <row r="27" customFormat="false" ht="12.8" hidden="false" customHeight="false" outlineLevel="0" collapsed="false">
      <c r="B27" s="0" t="s">
        <v>35</v>
      </c>
    </row>
    <row r="28" customFormat="false" ht="12.8" hidden="false" customHeight="false" outlineLevel="0" collapsed="false">
      <c r="B28" s="0" t="s">
        <v>36</v>
      </c>
    </row>
    <row r="29" customFormat="false" ht="12.8" hidden="false" customHeight="false" outlineLevel="0" collapsed="false">
      <c r="B29" s="0" t="s">
        <v>37</v>
      </c>
    </row>
    <row r="30" customFormat="false" ht="12.8" hidden="false" customHeight="false" outlineLevel="0" collapsed="false">
      <c r="B30" s="0" t="s">
        <v>38</v>
      </c>
    </row>
    <row r="31" customFormat="false" ht="12.8" hidden="false" customHeight="false" outlineLevel="0" collapsed="false">
      <c r="B31" s="0" t="s">
        <v>39</v>
      </c>
    </row>
    <row r="32" customFormat="false" ht="12.8" hidden="false" customHeight="false" outlineLevel="0" collapsed="false">
      <c r="B32" s="0" t="s">
        <v>40</v>
      </c>
    </row>
    <row r="33" customFormat="false" ht="12.8" hidden="false" customHeight="false" outlineLevel="0" collapsed="false">
      <c r="B33" s="0" t="s">
        <v>41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O143"/>
  <sheetViews>
    <sheetView showFormulas="false" showGridLines="false" showRowColHeaders="true" showZeros="true" rightToLeft="false" tabSelected="true" showOutlineSymbols="true" defaultGridColor="true" view="normal" topLeftCell="A100" colorId="64" zoomScale="85" zoomScaleNormal="85" zoomScalePageLayoutView="100" workbookViewId="0">
      <pane xSplit="2" ySplit="0" topLeftCell="C100" activePane="topRight" state="frozen"/>
      <selection pane="topLeft" activeCell="A100" activeCellId="0" sqref="A100"/>
      <selection pane="topRight" activeCell="I148" activeCellId="0" sqref="I148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7.15"/>
    <col collapsed="false" customWidth="true" hidden="false" outlineLevel="0" max="2" min="2" style="0" width="25.01"/>
  </cols>
  <sheetData>
    <row r="2" customFormat="false" ht="12.8" hidden="false" customHeight="false" outlineLevel="0" collapsed="false">
      <c r="B2" s="6" t="s">
        <v>42</v>
      </c>
      <c r="C2" s="6" t="n">
        <v>2016</v>
      </c>
      <c r="D2" s="6" t="n">
        <f aca="false">C2+1</f>
        <v>2017</v>
      </c>
      <c r="E2" s="6" t="n">
        <f aca="false">D2+1</f>
        <v>2018</v>
      </c>
      <c r="F2" s="6" t="n">
        <f aca="false">E2+1</f>
        <v>2019</v>
      </c>
      <c r="G2" s="6" t="n">
        <f aca="false">F2+1</f>
        <v>2020</v>
      </c>
      <c r="H2" s="6" t="n">
        <f aca="false">G2+1</f>
        <v>2021</v>
      </c>
      <c r="I2" s="6" t="n">
        <f aca="false">H2+1</f>
        <v>2022</v>
      </c>
      <c r="J2" s="6" t="n">
        <f aca="false">I2+1</f>
        <v>2023</v>
      </c>
      <c r="K2" s="6" t="n">
        <f aca="false">J2+1</f>
        <v>2024</v>
      </c>
      <c r="L2" s="6" t="n">
        <f aca="false">K2+1</f>
        <v>2025</v>
      </c>
    </row>
    <row r="3" s="1" customFormat="true" ht="12.8" hidden="false" customHeight="false" outlineLevel="0" collapsed="false">
      <c r="A3" s="1" t="str">
        <f aca="false">""</f>
        <v/>
      </c>
      <c r="B3" s="7" t="s">
        <v>43</v>
      </c>
      <c r="C3" s="8" t="n">
        <v>367.814</v>
      </c>
      <c r="D3" s="8" t="n">
        <v>403.223</v>
      </c>
      <c r="E3" s="8" t="n">
        <v>428.311</v>
      </c>
      <c r="F3" s="8" t="n">
        <v>505.676</v>
      </c>
      <c r="G3" s="8" t="n">
        <v>506.728</v>
      </c>
      <c r="H3" s="8" t="n">
        <f aca="false">G3*1.12</f>
        <v>567.53536</v>
      </c>
      <c r="I3" s="8" t="n">
        <f aca="false">H3*1.1</f>
        <v>624.288896</v>
      </c>
      <c r="J3" s="8" t="n">
        <f aca="false">I3*1.08</f>
        <v>674.23200768</v>
      </c>
      <c r="K3" s="8" t="n">
        <f aca="false">J3*1.06</f>
        <v>714.6859281408</v>
      </c>
      <c r="L3" s="8" t="n">
        <f aca="false">K3*1.02</f>
        <v>728.979646703616</v>
      </c>
    </row>
    <row r="4" customFormat="false" ht="12.8" hidden="false" customHeight="false" outlineLevel="0" collapsed="false">
      <c r="B4" s="9" t="s">
        <v>44</v>
      </c>
      <c r="C4" s="10" t="n">
        <v>-107.153</v>
      </c>
      <c r="D4" s="10" t="n">
        <v>-131.69</v>
      </c>
      <c r="E4" s="10" t="n">
        <v>-139.115</v>
      </c>
      <c r="F4" s="10" t="n">
        <v>-157.881</v>
      </c>
      <c r="G4" s="10" t="n">
        <v>-139.648</v>
      </c>
      <c r="H4" s="11" t="n">
        <f aca="false">-$H$3*$H31</f>
        <v>-173.72504606083</v>
      </c>
      <c r="I4" s="11" t="n">
        <f aca="false">-$H$31*I3</f>
        <v>-191.097550666913</v>
      </c>
      <c r="J4" s="11" t="n">
        <f aca="false">-$H$31*J3</f>
        <v>-206.385354720266</v>
      </c>
      <c r="K4" s="11" t="n">
        <f aca="false">-$H$31*K3</f>
        <v>-218.768476003482</v>
      </c>
      <c r="L4" s="11" t="n">
        <f aca="false">-$H$31*L3</f>
        <v>-223.143845523552</v>
      </c>
    </row>
    <row r="5" customFormat="false" ht="12.8" hidden="false" customHeight="false" outlineLevel="0" collapsed="false">
      <c r="B5" s="9" t="s">
        <v>45</v>
      </c>
      <c r="C5" s="10" t="n">
        <v>-11.599</v>
      </c>
      <c r="D5" s="10" t="n">
        <v>-10.809</v>
      </c>
      <c r="E5" s="10" t="n">
        <v>-9.911</v>
      </c>
      <c r="F5" s="10" t="n">
        <v>-10.852</v>
      </c>
      <c r="G5" s="10" t="n">
        <v>-13.068</v>
      </c>
      <c r="H5" s="11" t="n">
        <f aca="false">-$H$32*H3</f>
        <v>-14.611828973352</v>
      </c>
      <c r="I5" s="11" t="n">
        <f aca="false">-$H$32*I3</f>
        <v>-16.0730118706872</v>
      </c>
      <c r="J5" s="11" t="n">
        <f aca="false">-$H$32*J3</f>
        <v>-17.3588528203422</v>
      </c>
      <c r="K5" s="11" t="n">
        <f aca="false">-$H$32*K3</f>
        <v>-18.4003839895627</v>
      </c>
      <c r="L5" s="11" t="n">
        <f aca="false">-$H$32*L3</f>
        <v>-18.768391669354</v>
      </c>
    </row>
    <row r="6" customFormat="false" ht="12.8" hidden="false" customHeight="false" outlineLevel="0" collapsed="false">
      <c r="B6" s="9" t="s">
        <v>46</v>
      </c>
      <c r="C6" s="10" t="n">
        <v>-43.771</v>
      </c>
      <c r="D6" s="10" t="n">
        <v>-44.366</v>
      </c>
      <c r="E6" s="10" t="n">
        <v>-45.7</v>
      </c>
      <c r="F6" s="10" t="n">
        <v>-55.278</v>
      </c>
      <c r="G6" s="10" t="n">
        <v>-56.337</v>
      </c>
      <c r="H6" s="11" t="n">
        <f aca="false">-H3*$H$33</f>
        <v>-63.1352150062022</v>
      </c>
      <c r="I6" s="11" t="n">
        <f aca="false">-I3*$H$33</f>
        <v>-69.4487365068225</v>
      </c>
      <c r="J6" s="11" t="n">
        <f aca="false">-J3*$H$33</f>
        <v>-75.0046354273683</v>
      </c>
      <c r="K6" s="11" t="n">
        <f aca="false">-K3*$H$33</f>
        <v>-79.5049135530104</v>
      </c>
      <c r="L6" s="11" t="n">
        <f aca="false">-L3*$H$33</f>
        <v>-81.0950118240706</v>
      </c>
    </row>
    <row r="7" customFormat="false" ht="12.8" hidden="false" customHeight="false" outlineLevel="0" collapsed="false">
      <c r="B7" s="9" t="s">
        <v>47</v>
      </c>
      <c r="C7" s="10" t="n">
        <v>-81.659</v>
      </c>
      <c r="D7" s="10" t="n">
        <v>-84.93</v>
      </c>
      <c r="E7" s="10" t="n">
        <v>-76.779</v>
      </c>
      <c r="F7" s="10" t="n">
        <v>-101.693</v>
      </c>
      <c r="G7" s="10" t="n">
        <v>-96.536</v>
      </c>
      <c r="H7" s="11" t="n">
        <f aca="false">-H3*$H$34</f>
        <v>-113.905602190812</v>
      </c>
      <c r="I7" s="11" t="n">
        <f aca="false">-I3*$H$34</f>
        <v>-125.296162409893</v>
      </c>
      <c r="J7" s="11" t="n">
        <f aca="false">-J3*$H$34</f>
        <v>-135.319855402685</v>
      </c>
      <c r="K7" s="11" t="n">
        <f aca="false">-K3*$H$34</f>
        <v>-143.439046726846</v>
      </c>
      <c r="L7" s="11" t="n">
        <f aca="false">-L3*$H$34</f>
        <v>-146.307827661383</v>
      </c>
    </row>
    <row r="8" customFormat="false" ht="12.8" hidden="false" customHeight="false" outlineLevel="0" collapsed="false">
      <c r="B8" s="9" t="s">
        <v>48</v>
      </c>
      <c r="C8" s="10" t="n">
        <v>-6.067</v>
      </c>
      <c r="D8" s="10" t="n">
        <v>-6.067</v>
      </c>
      <c r="E8" s="10" t="n">
        <v>-5.946</v>
      </c>
      <c r="F8" s="10" t="n">
        <v>-6.839</v>
      </c>
      <c r="G8" s="10" t="n">
        <v>-6.881</v>
      </c>
      <c r="H8" s="11" t="n">
        <f aca="false">-H3*$H$35</f>
        <v>-8.23234990111645</v>
      </c>
      <c r="I8" s="11" t="n">
        <f aca="false">-I3*$H$35</f>
        <v>-9.05558489122809</v>
      </c>
      <c r="J8" s="11" t="n">
        <f aca="false">-J3*$H$35</f>
        <v>-9.78003168252634</v>
      </c>
      <c r="K8" s="11" t="n">
        <f aca="false">-K3*$H$35</f>
        <v>-10.3668335834779</v>
      </c>
      <c r="L8" s="11" t="n">
        <f aca="false">-L3*$H$35</f>
        <v>-10.5741702551475</v>
      </c>
    </row>
    <row r="9" customFormat="false" ht="12.8" hidden="false" customHeight="false" outlineLevel="0" collapsed="false">
      <c r="B9" s="9" t="s">
        <v>49</v>
      </c>
      <c r="C9" s="10" t="n">
        <v>-42.157</v>
      </c>
      <c r="D9" s="10" t="n">
        <v>-46.509</v>
      </c>
      <c r="E9" s="10" t="n">
        <v>-51.327</v>
      </c>
      <c r="F9" s="10" t="n">
        <v>-69.794</v>
      </c>
      <c r="G9" s="10" t="n">
        <v>-76.161</v>
      </c>
      <c r="H9" s="11" t="n">
        <f aca="false">-H3*$H$36</f>
        <v>-72.4305301947231</v>
      </c>
      <c r="I9" s="11" t="n">
        <f aca="false">-I3*$H$36</f>
        <v>-79.6735832141954</v>
      </c>
      <c r="J9" s="11" t="n">
        <f aca="false">-J3*$H$36</f>
        <v>-86.047469871331</v>
      </c>
      <c r="K9" s="11" t="n">
        <f aca="false">-K3*$H$36</f>
        <v>-91.2103180636109</v>
      </c>
      <c r="L9" s="11" t="n">
        <f aca="false">-L3*$H$36</f>
        <v>-93.0345244248831</v>
      </c>
    </row>
    <row r="10" customFormat="false" ht="12.8" hidden="false" customHeight="false" outlineLevel="0" collapsed="false">
      <c r="B10" s="9" t="s">
        <v>50</v>
      </c>
      <c r="C10" s="10" t="n">
        <v>3.321</v>
      </c>
      <c r="D10" s="10" t="n">
        <v>3.632</v>
      </c>
      <c r="E10" s="10" t="n">
        <v>3.294</v>
      </c>
      <c r="F10" s="10" t="n">
        <v>2.541</v>
      </c>
      <c r="G10" s="10" t="n">
        <v>1.636</v>
      </c>
      <c r="H10" s="11" t="n">
        <f aca="false">H3*$H$37</f>
        <v>3.85704174732704</v>
      </c>
      <c r="I10" s="11" t="n">
        <f aca="false">I3*$H$37</f>
        <v>4.24274592205974</v>
      </c>
      <c r="J10" s="11" t="n">
        <f aca="false">J3*$H$37</f>
        <v>4.58216559582452</v>
      </c>
      <c r="K10" s="11" t="n">
        <f aca="false">K3*$H$37</f>
        <v>4.85709553157399</v>
      </c>
      <c r="L10" s="11" t="n">
        <f aca="false">L3*$H$37</f>
        <v>4.95423744220547</v>
      </c>
    </row>
    <row r="11" s="1" customFormat="true" ht="12.8" hidden="false" customHeight="false" outlineLevel="0" collapsed="false">
      <c r="B11" s="7" t="s">
        <v>51</v>
      </c>
      <c r="C11" s="8" t="n">
        <f aca="false">C3+SUM(C4:C10)</f>
        <v>78.729</v>
      </c>
      <c r="D11" s="8" t="n">
        <f aca="false">D3+SUM(D4:D10)</f>
        <v>82.484</v>
      </c>
      <c r="E11" s="8" t="n">
        <f aca="false">E3+SUM(E4:E10)</f>
        <v>102.827</v>
      </c>
      <c r="F11" s="8" t="n">
        <f aca="false">F3+SUM(F4:F10)</f>
        <v>105.88</v>
      </c>
      <c r="G11" s="8" t="n">
        <f aca="false">G3+SUM(G4:G10)</f>
        <v>119.733</v>
      </c>
      <c r="H11" s="8" t="n">
        <f aca="false">H3+SUM(H4:H10)</f>
        <v>125.351829420291</v>
      </c>
      <c r="I11" s="8" t="n">
        <f aca="false">I3+SUM(I4:I10)</f>
        <v>137.88701236232</v>
      </c>
      <c r="J11" s="8" t="n">
        <f aca="false">J3+SUM(J4:J10)</f>
        <v>148.917973351306</v>
      </c>
      <c r="K11" s="8" t="n">
        <f aca="false">K3+SUM(K4:K10)</f>
        <v>157.853051752384</v>
      </c>
      <c r="L11" s="8" t="n">
        <f aca="false">L3+SUM(L4:L10)</f>
        <v>161.010112787432</v>
      </c>
      <c r="N11" s="0"/>
    </row>
    <row r="12" customFormat="false" ht="12.8" hidden="false" customHeight="false" outlineLevel="0" collapsed="false">
      <c r="B12" s="9" t="s">
        <v>52</v>
      </c>
      <c r="C12" s="10" t="n">
        <v>-0.919</v>
      </c>
      <c r="D12" s="10" t="n">
        <v>-2.504</v>
      </c>
      <c r="E12" s="10" t="n">
        <v>0.425</v>
      </c>
      <c r="F12" s="10" t="n">
        <v>2.142</v>
      </c>
      <c r="G12" s="10" t="n">
        <v>2.749</v>
      </c>
      <c r="H12" s="10" t="n">
        <v>2</v>
      </c>
      <c r="I12" s="10" t="n">
        <v>1.5</v>
      </c>
      <c r="J12" s="10" t="n">
        <v>1</v>
      </c>
      <c r="K12" s="10" t="n">
        <v>0.5</v>
      </c>
      <c r="L12" s="10" t="n">
        <v>0</v>
      </c>
    </row>
    <row r="13" s="1" customFormat="true" ht="12.8" hidden="false" customHeight="false" outlineLevel="0" collapsed="false">
      <c r="B13" s="7" t="s">
        <v>53</v>
      </c>
      <c r="C13" s="8" t="n">
        <f aca="false">C11+C12</f>
        <v>77.81</v>
      </c>
      <c r="D13" s="8" t="n">
        <f aca="false">D11+D12</f>
        <v>79.98</v>
      </c>
      <c r="E13" s="8" t="n">
        <f aca="false">E11+E12</f>
        <v>103.252</v>
      </c>
      <c r="F13" s="8" t="n">
        <f aca="false">F11+F12</f>
        <v>108.022</v>
      </c>
      <c r="G13" s="8" t="n">
        <f aca="false">G11+G12</f>
        <v>122.482</v>
      </c>
      <c r="H13" s="8" t="n">
        <f aca="false">H11+H12</f>
        <v>127.351829420291</v>
      </c>
      <c r="I13" s="8" t="n">
        <f aca="false">I11+I12</f>
        <v>139.38701236232</v>
      </c>
      <c r="J13" s="8" t="n">
        <f aca="false">J11+J12</f>
        <v>149.917973351306</v>
      </c>
      <c r="K13" s="8" t="n">
        <f aca="false">K11+K12</f>
        <v>158.353051752384</v>
      </c>
      <c r="L13" s="8" t="n">
        <f aca="false">L11+L12</f>
        <v>161.010112787432</v>
      </c>
    </row>
    <row r="14" customFormat="false" ht="12.8" hidden="false" customHeight="false" outlineLevel="0" collapsed="false">
      <c r="B14" s="9" t="s">
        <v>54</v>
      </c>
      <c r="C14" s="10" t="n">
        <v>-27.069</v>
      </c>
      <c r="D14" s="10" t="n">
        <v>-24.298</v>
      </c>
      <c r="E14" s="10" t="n">
        <v>-23.367</v>
      </c>
      <c r="F14" s="10" t="n">
        <v>-30.663</v>
      </c>
      <c r="G14" s="10" t="n">
        <v>-31.767</v>
      </c>
      <c r="H14" s="11" t="n">
        <f aca="false">-$H$38*H3</f>
        <v>-35.3844622360461</v>
      </c>
      <c r="I14" s="11" t="n">
        <f aca="false">-$H$38*I3</f>
        <v>-38.9229084596507</v>
      </c>
      <c r="J14" s="11" t="n">
        <f aca="false">-$H$38*J3</f>
        <v>-42.0367411364228</v>
      </c>
      <c r="K14" s="11" t="n">
        <f aca="false">-$H$38*K3</f>
        <v>-44.5589456046081</v>
      </c>
      <c r="L14" s="11" t="n">
        <f aca="false">-$H$38*L3</f>
        <v>-45.4501245167003</v>
      </c>
    </row>
    <row r="15" customFormat="false" ht="12.8" hidden="false" customHeight="false" outlineLevel="0" collapsed="false">
      <c r="B15" s="9" t="s">
        <v>55</v>
      </c>
      <c r="C15" s="10" t="n">
        <v>1.316</v>
      </c>
      <c r="D15" s="10" t="n">
        <v>1.886</v>
      </c>
      <c r="E15" s="10" t="n">
        <v>4.203</v>
      </c>
      <c r="F15" s="10" t="n">
        <v>1.075</v>
      </c>
      <c r="G15" s="10" t="n">
        <v>0.534</v>
      </c>
      <c r="H15" s="10" t="n">
        <v>1</v>
      </c>
      <c r="I15" s="10" t="n">
        <v>0.5</v>
      </c>
      <c r="J15" s="10" t="n">
        <v>0</v>
      </c>
      <c r="K15" s="10" t="n">
        <v>0</v>
      </c>
      <c r="L15" s="10" t="n">
        <v>0</v>
      </c>
    </row>
    <row r="16" customFormat="false" ht="12.8" hidden="false" customHeight="false" outlineLevel="0" collapsed="false">
      <c r="B16" s="9" t="s">
        <v>56</v>
      </c>
      <c r="C16" s="10" t="n">
        <v>-1.062</v>
      </c>
      <c r="D16" s="10" t="n">
        <v>-1.321</v>
      </c>
      <c r="E16" s="10" t="n">
        <v>-0.592</v>
      </c>
      <c r="F16" s="10" t="n">
        <v>-0.582</v>
      </c>
      <c r="G16" s="10" t="n">
        <v>-0.822</v>
      </c>
      <c r="H16" s="10" t="n">
        <v>-1</v>
      </c>
      <c r="I16" s="10" t="n">
        <v>-0.5</v>
      </c>
      <c r="J16" s="10" t="n">
        <v>0</v>
      </c>
      <c r="K16" s="10" t="n">
        <v>0</v>
      </c>
      <c r="L16" s="10" t="n">
        <v>0</v>
      </c>
    </row>
    <row r="17" s="1" customFormat="true" ht="12.8" hidden="false" customHeight="false" outlineLevel="0" collapsed="false">
      <c r="B17" s="7" t="s">
        <v>57</v>
      </c>
      <c r="C17" s="8" t="n">
        <f aca="false">C13+SUM(C14:C16)</f>
        <v>50.995</v>
      </c>
      <c r="D17" s="8" t="n">
        <f aca="false">D13+SUM(D14:D16)</f>
        <v>56.247</v>
      </c>
      <c r="E17" s="8" t="n">
        <f aca="false">E13+SUM(E14:E16)</f>
        <v>83.496</v>
      </c>
      <c r="F17" s="8" t="n">
        <f aca="false">F13+SUM(F14:F16)</f>
        <v>77.8520000000001</v>
      </c>
      <c r="G17" s="8" t="n">
        <f aca="false">G13+SUM(G14:G16)</f>
        <v>90.427</v>
      </c>
      <c r="H17" s="8" t="n">
        <f aca="false">H13+SUM(H14:H16)</f>
        <v>91.9673671842449</v>
      </c>
      <c r="I17" s="8" t="n">
        <f aca="false">I13+SUM(I14:I16)</f>
        <v>100.464103902669</v>
      </c>
      <c r="J17" s="8" t="n">
        <f aca="false">J13+SUM(J14:J16)</f>
        <v>107.881232214883</v>
      </c>
      <c r="K17" s="8" t="n">
        <f aca="false">K13+SUM(K14:K16)</f>
        <v>113.794106147776</v>
      </c>
      <c r="L17" s="8" t="n">
        <f aca="false">L13+SUM(L14:L16)</f>
        <v>115.559988270732</v>
      </c>
    </row>
    <row r="18" customFormat="false" ht="12.8" hidden="false" customHeight="false" outlineLevel="0" collapsed="false">
      <c r="B18" s="9" t="s">
        <v>58</v>
      </c>
      <c r="C18" s="10" t="n">
        <v>-8.887</v>
      </c>
      <c r="D18" s="10" t="n">
        <v>-11.888</v>
      </c>
      <c r="E18" s="10" t="n">
        <v>-29.945</v>
      </c>
      <c r="F18" s="10" t="n">
        <v>-23.668</v>
      </c>
      <c r="G18" s="10" t="n">
        <v>-26.059</v>
      </c>
      <c r="H18" s="11" t="n">
        <f aca="false">$H$39*H17</f>
        <v>-24.5820562104669</v>
      </c>
      <c r="I18" s="11" t="n">
        <f aca="false">$H$39*I17</f>
        <v>-26.8531580807576</v>
      </c>
      <c r="J18" s="11" t="n">
        <f aca="false">$H$39*J17</f>
        <v>-28.835690262263</v>
      </c>
      <c r="K18" s="11" t="n">
        <f aca="false">$H$39*K17</f>
        <v>-30.4161486773939</v>
      </c>
      <c r="L18" s="11" t="n">
        <f aca="false">$H$39*L17</f>
        <v>-30.8881532039625</v>
      </c>
    </row>
    <row r="19" s="1" customFormat="true" ht="12.8" hidden="false" customHeight="false" outlineLevel="0" collapsed="false">
      <c r="B19" s="7" t="s">
        <v>59</v>
      </c>
      <c r="C19" s="8" t="n">
        <f aca="false">C17+C18</f>
        <v>42.108</v>
      </c>
      <c r="D19" s="8" t="n">
        <f aca="false">D17+D18</f>
        <v>44.359</v>
      </c>
      <c r="E19" s="8" t="n">
        <f aca="false">E17+E18</f>
        <v>53.551</v>
      </c>
      <c r="F19" s="8" t="n">
        <f aca="false">F17+F18</f>
        <v>54.184</v>
      </c>
      <c r="G19" s="8" t="n">
        <f aca="false">G17+G18</f>
        <v>64.368</v>
      </c>
      <c r="H19" s="8" t="n">
        <f aca="false">H17+H18</f>
        <v>67.385310973778</v>
      </c>
      <c r="I19" s="8" t="n">
        <f aca="false">I17+I18</f>
        <v>73.6109458219117</v>
      </c>
      <c r="J19" s="8" t="n">
        <f aca="false">J17+J18</f>
        <v>79.0455419526202</v>
      </c>
      <c r="K19" s="8" t="n">
        <f aca="false">K17+K18</f>
        <v>83.377957470382</v>
      </c>
      <c r="L19" s="8" t="n">
        <f aca="false">L17+L18</f>
        <v>84.6718350667693</v>
      </c>
    </row>
    <row r="20" s="1" customFormat="true" ht="12.8" hidden="false" customHeight="false" outlineLevel="0" collapsed="false">
      <c r="B20" s="12" t="s">
        <v>60</v>
      </c>
      <c r="C20" s="13" t="n">
        <f aca="false">C19/C3</f>
        <v>0.114481776115102</v>
      </c>
      <c r="D20" s="13" t="n">
        <f aca="false">D19/D3</f>
        <v>0.110011085677156</v>
      </c>
      <c r="E20" s="13" t="n">
        <f aca="false">E19/E3</f>
        <v>0.125028308869023</v>
      </c>
      <c r="F20" s="13" t="n">
        <f aca="false">F19/F3</f>
        <v>0.107151614868018</v>
      </c>
      <c r="G20" s="13" t="n">
        <f aca="false">G19/G3</f>
        <v>0.127026728343411</v>
      </c>
      <c r="H20" s="13" t="n">
        <f aca="false">H19/H3</f>
        <v>0.118733238002612</v>
      </c>
      <c r="I20" s="13" t="n">
        <f aca="false">I19/I3</f>
        <v>0.1179116692505</v>
      </c>
      <c r="J20" s="13" t="n">
        <f aca="false">J19/J3</f>
        <v>0.117237895935276</v>
      </c>
      <c r="K20" s="13" t="n">
        <f aca="false">K19/K3</f>
        <v>0.1166637738164</v>
      </c>
      <c r="L20" s="13" t="n">
        <f aca="false">L19/L3</f>
        <v>0.116151164781689</v>
      </c>
    </row>
    <row r="22" customFormat="false" ht="12.8" hidden="false" customHeight="false" outlineLevel="0" collapsed="false">
      <c r="B22" s="0" t="s">
        <v>61</v>
      </c>
      <c r="C22" s="14" t="n">
        <f aca="false">C13-SUM(C8:C9)</f>
        <v>126.034</v>
      </c>
      <c r="D22" s="14" t="n">
        <f aca="false">D13-SUM(D8:D9)</f>
        <v>132.556</v>
      </c>
      <c r="E22" s="14" t="n">
        <f aca="false">E13-SUM(E8:E9)</f>
        <v>160.525</v>
      </c>
      <c r="F22" s="14" t="n">
        <f aca="false">F13-SUM(F8:F9)</f>
        <v>184.655</v>
      </c>
      <c r="G22" s="14" t="n">
        <f aca="false">G13-SUM(G8:G9)</f>
        <v>205.524</v>
      </c>
      <c r="H22" s="14" t="n">
        <f aca="false">H13-SUM(H8:H9)</f>
        <v>208.014709516131</v>
      </c>
      <c r="I22" s="14" t="n">
        <f aca="false">I13-SUM(I8:I9)</f>
        <v>228.116180467743</v>
      </c>
      <c r="J22" s="14" t="n">
        <f aca="false">J13-SUM(J8:J9)</f>
        <v>245.745474905163</v>
      </c>
      <c r="K22" s="14" t="n">
        <f aca="false">K13-SUM(K8:K9)</f>
        <v>259.930203399473</v>
      </c>
      <c r="L22" s="14" t="n">
        <f aca="false">L13-SUM(L8:L9)</f>
        <v>264.618807467463</v>
      </c>
    </row>
    <row r="23" customFormat="false" ht="12.8" hidden="false" customHeight="false" outlineLevel="0" collapsed="false">
      <c r="B23" s="0" t="s">
        <v>62</v>
      </c>
      <c r="C23" s="15" t="n">
        <f aca="false">C22/C3</f>
        <v>0.342656886361041</v>
      </c>
      <c r="D23" s="15" t="n">
        <f aca="false">D22/D3</f>
        <v>0.328741168038529</v>
      </c>
      <c r="E23" s="15" t="n">
        <f aca="false">E22/E3</f>
        <v>0.374786078340271</v>
      </c>
      <c r="F23" s="15" t="n">
        <f aca="false">F22/F3</f>
        <v>0.365164650883174</v>
      </c>
      <c r="G23" s="15" t="n">
        <f aca="false">G22/G3</f>
        <v>0.405590375901865</v>
      </c>
      <c r="H23" s="15" t="n">
        <f aca="false">H22/H3</f>
        <v>0.36652290619589</v>
      </c>
      <c r="I23" s="15" t="n">
        <f aca="false">I22/I3</f>
        <v>0.365401630446016</v>
      </c>
      <c r="J23" s="15" t="n">
        <f aca="false">J22/J3</f>
        <v>0.364482065677602</v>
      </c>
      <c r="K23" s="15" t="n">
        <f aca="false">K22/K3</f>
        <v>0.363698504706341</v>
      </c>
      <c r="L23" s="15" t="n">
        <f aca="false">L22/L3</f>
        <v>0.362998896696288</v>
      </c>
    </row>
    <row r="24" customFormat="false" ht="12.8" hidden="false" customHeight="false" outlineLevel="0" collapsed="false">
      <c r="B24" s="0" t="s">
        <v>63</v>
      </c>
      <c r="C24" s="14" t="n">
        <f aca="false">C11</f>
        <v>78.729</v>
      </c>
      <c r="D24" s="14" t="n">
        <f aca="false">D11</f>
        <v>82.484</v>
      </c>
      <c r="E24" s="14" t="n">
        <f aca="false">E11</f>
        <v>102.827</v>
      </c>
      <c r="F24" s="14" t="n">
        <f aca="false">F11</f>
        <v>105.88</v>
      </c>
      <c r="G24" s="14" t="n">
        <f aca="false">G11</f>
        <v>119.733</v>
      </c>
      <c r="H24" s="14" t="n">
        <f aca="false">H11</f>
        <v>125.351829420291</v>
      </c>
      <c r="I24" s="14" t="n">
        <f aca="false">I11</f>
        <v>137.88701236232</v>
      </c>
      <c r="J24" s="14" t="n">
        <f aca="false">J11</f>
        <v>148.917973351306</v>
      </c>
      <c r="K24" s="14" t="n">
        <f aca="false">K11</f>
        <v>157.853051752384</v>
      </c>
      <c r="L24" s="14" t="n">
        <f aca="false">L11</f>
        <v>161.010112787432</v>
      </c>
    </row>
    <row r="25" customFormat="false" ht="12.8" hidden="false" customHeight="false" outlineLevel="0" collapsed="false">
      <c r="B25" s="0" t="s">
        <v>64</v>
      </c>
      <c r="C25" s="15" t="n">
        <f aca="false">C24/C3</f>
        <v>0.21404568613484</v>
      </c>
      <c r="D25" s="15" t="n">
        <f aca="false">D24/D3</f>
        <v>0.204561743749736</v>
      </c>
      <c r="E25" s="15" t="n">
        <f aca="false">E24/E3</f>
        <v>0.24007555257745</v>
      </c>
      <c r="F25" s="15" t="n">
        <f aca="false">F24/F3</f>
        <v>0.20938308323907</v>
      </c>
      <c r="G25" s="15" t="n">
        <f aca="false">G24/G3</f>
        <v>0.236286528472869</v>
      </c>
      <c r="H25" s="15" t="n">
        <f aca="false">H24/H3</f>
        <v>0.220870518834793</v>
      </c>
      <c r="I25" s="15" t="n">
        <f aca="false">I24/I3</f>
        <v>0.220870518834793</v>
      </c>
      <c r="J25" s="15" t="n">
        <f aca="false">J24/J3</f>
        <v>0.220870518834793</v>
      </c>
      <c r="K25" s="15" t="n">
        <f aca="false">K24/K3</f>
        <v>0.220870518834793</v>
      </c>
      <c r="L25" s="15" t="n">
        <f aca="false">L24/L3</f>
        <v>0.220870518834793</v>
      </c>
    </row>
    <row r="27" customFormat="false" ht="12.8" hidden="false" customHeight="false" outlineLevel="0" collapsed="false">
      <c r="B27" s="0" t="s">
        <v>65</v>
      </c>
      <c r="C27" s="3" t="s">
        <v>66</v>
      </c>
      <c r="D27" s="15" t="n">
        <f aca="false">D3/C3-1</f>
        <v>0.0962687662786081</v>
      </c>
      <c r="E27" s="15" t="n">
        <f aca="false">E3/D3-1</f>
        <v>0.0622186730419643</v>
      </c>
      <c r="F27" s="15" t="n">
        <f aca="false">F3/E3-1</f>
        <v>0.180628095005732</v>
      </c>
      <c r="G27" s="15" t="n">
        <f aca="false">G3/F3-1</f>
        <v>0.0020803834866594</v>
      </c>
      <c r="H27" s="15" t="n">
        <f aca="false">H3/G3-1</f>
        <v>0.12</v>
      </c>
      <c r="I27" s="15" t="n">
        <f aca="false">I3/H3-1</f>
        <v>0.1</v>
      </c>
      <c r="J27" s="15" t="n">
        <f aca="false">J3/I3-1</f>
        <v>0.0800000000000001</v>
      </c>
      <c r="K27" s="15" t="n">
        <f aca="false">K3/J3-1</f>
        <v>0.0600000000000001</v>
      </c>
      <c r="L27" s="15" t="n">
        <f aca="false">L3/K3-1</f>
        <v>0.02</v>
      </c>
    </row>
    <row r="28" customFormat="false" ht="12.8" hidden="false" customHeight="false" outlineLevel="0" collapsed="false">
      <c r="B28" s="0" t="s">
        <v>67</v>
      </c>
      <c r="C28" s="3" t="s">
        <v>66</v>
      </c>
      <c r="D28" s="15" t="n">
        <f aca="false">D13/C13-1</f>
        <v>0.0278884462151385</v>
      </c>
      <c r="E28" s="15" t="n">
        <f aca="false">E13/D13-1</f>
        <v>0.290972743185797</v>
      </c>
      <c r="F28" s="15" t="n">
        <f aca="false">F13/E13-1</f>
        <v>0.0461976523457177</v>
      </c>
      <c r="G28" s="15" t="n">
        <f aca="false">G13/F13-1</f>
        <v>0.133861620780952</v>
      </c>
      <c r="H28" s="15" t="n">
        <f aca="false">H13/G13-1</f>
        <v>0.0397595517732483</v>
      </c>
      <c r="I28" s="15" t="n">
        <f aca="false">I13/H13-1</f>
        <v>0.0945034162195666</v>
      </c>
      <c r="J28" s="15" t="n">
        <f aca="false">J13/I13-1</f>
        <v>0.0755519528721371</v>
      </c>
      <c r="K28" s="15" t="n">
        <f aca="false">K13/J13-1</f>
        <v>0.0562646239974971</v>
      </c>
      <c r="L28" s="15" t="n">
        <f aca="false">L13/K13-1</f>
        <v>0.016779348459939</v>
      </c>
    </row>
    <row r="29" customFormat="false" ht="12.8" hidden="false" customHeight="false" outlineLevel="0" collapsed="false">
      <c r="B29" s="0" t="s">
        <v>68</v>
      </c>
      <c r="C29" s="3" t="s">
        <v>66</v>
      </c>
      <c r="D29" s="15" t="n">
        <f aca="false">D19/C19-1</f>
        <v>0.0534577752446075</v>
      </c>
      <c r="E29" s="15" t="n">
        <f aca="false">E19/D19-1</f>
        <v>0.207218377330418</v>
      </c>
      <c r="F29" s="15" t="n">
        <f aca="false">F19/E19-1</f>
        <v>0.011820507553548</v>
      </c>
      <c r="G29" s="15" t="n">
        <f aca="false">G19/F19-1</f>
        <v>0.187952163000148</v>
      </c>
      <c r="H29" s="15" t="n">
        <f aca="false">H19/G19-1</f>
        <v>0.046875947268487</v>
      </c>
      <c r="I29" s="15" t="n">
        <f aca="false">I19/H19-1</f>
        <v>0.0923886045514633</v>
      </c>
      <c r="J29" s="15" t="n">
        <f aca="false">J19/I19-1</f>
        <v>0.0738286415155776</v>
      </c>
      <c r="K29" s="15" t="n">
        <f aca="false">K19/J19-1</f>
        <v>0.0548091063802005</v>
      </c>
      <c r="L29" s="15" t="n">
        <f aca="false">L19/K19-1</f>
        <v>0.0155182213098333</v>
      </c>
    </row>
    <row r="30" customFormat="false" ht="12.8" hidden="false" customHeight="false" outlineLevel="0" collapsed="false">
      <c r="G30" s="16"/>
      <c r="H30" s="17"/>
      <c r="I30" s="17"/>
      <c r="J30" s="17"/>
      <c r="K30" s="17"/>
      <c r="L30" s="17"/>
      <c r="M30" s="17"/>
      <c r="N30" s="17"/>
    </row>
    <row r="31" s="18" customFormat="true" ht="12.8" hidden="false" customHeight="false" outlineLevel="0" collapsed="false">
      <c r="B31" s="18" t="s">
        <v>69</v>
      </c>
      <c r="C31" s="15" t="n">
        <f aca="false">-C4/C3</f>
        <v>0.291323875654543</v>
      </c>
      <c r="D31" s="15" t="n">
        <f aca="false">-D4/D3</f>
        <v>0.326593473090573</v>
      </c>
      <c r="E31" s="15" t="n">
        <f aca="false">-E4/E3</f>
        <v>0.32479903621434</v>
      </c>
      <c r="F31" s="15" t="n">
        <f aca="false">-F4/F3</f>
        <v>0.312217704617186</v>
      </c>
      <c r="G31" s="15" t="n">
        <f aca="false">-G4/G3</f>
        <v>0.27558769201623</v>
      </c>
      <c r="H31" s="19" t="n">
        <f aca="false">AVERAGE(C31:G31)</f>
        <v>0.306104356318574</v>
      </c>
      <c r="I31" s="20"/>
      <c r="J31" s="20"/>
      <c r="K31" s="20"/>
      <c r="L31" s="20"/>
      <c r="M31" s="20"/>
      <c r="N31" s="20"/>
    </row>
    <row r="32" customFormat="false" ht="12.8" hidden="false" customHeight="false" outlineLevel="0" collapsed="false">
      <c r="B32" s="9" t="s">
        <v>70</v>
      </c>
      <c r="C32" s="15" t="n">
        <f aca="false">-C5/C3</f>
        <v>0.0315349606050884</v>
      </c>
      <c r="D32" s="15" t="n">
        <f aca="false">-D5/D3</f>
        <v>0.0268065065732857</v>
      </c>
      <c r="E32" s="15" t="n">
        <f aca="false">-E5/E3</f>
        <v>0.0231397279079921</v>
      </c>
      <c r="F32" s="15" t="n">
        <f aca="false">-F5/F3</f>
        <v>0.0214603817464147</v>
      </c>
      <c r="G32" s="15" t="n">
        <f aca="false">-G5/G3</f>
        <v>0.0257889834388469</v>
      </c>
      <c r="H32" s="19" t="n">
        <f aca="false">AVERAGE(C32:G32)</f>
        <v>0.0257461120543256</v>
      </c>
      <c r="I32" s="17"/>
      <c r="J32" s="17"/>
      <c r="K32" s="17"/>
      <c r="L32" s="17"/>
      <c r="M32" s="17"/>
      <c r="N32" s="17"/>
    </row>
    <row r="33" customFormat="false" ht="12.8" hidden="false" customHeight="false" outlineLevel="0" collapsed="false">
      <c r="B33" s="9" t="s">
        <v>71</v>
      </c>
      <c r="C33" s="15" t="n">
        <f aca="false">-C6/C3</f>
        <v>0.119003083080035</v>
      </c>
      <c r="D33" s="15" t="n">
        <f aca="false">-D6/D3</f>
        <v>0.110028445797983</v>
      </c>
      <c r="E33" s="15" t="n">
        <f aca="false">-E6/E3</f>
        <v>0.106698170254792</v>
      </c>
      <c r="F33" s="15" t="n">
        <f aca="false">-F6/F3</f>
        <v>0.109315055490077</v>
      </c>
      <c r="G33" s="15" t="n">
        <f aca="false">-G6/G3</f>
        <v>0.111177988980281</v>
      </c>
      <c r="H33" s="19" t="n">
        <f aca="false">AVERAGE(C33:G33)</f>
        <v>0.111244548720633</v>
      </c>
      <c r="I33" s="17"/>
      <c r="J33" s="17"/>
      <c r="K33" s="17"/>
      <c r="L33" s="17"/>
      <c r="M33" s="17"/>
      <c r="N33" s="17"/>
    </row>
    <row r="34" customFormat="false" ht="12.8" hidden="false" customHeight="false" outlineLevel="0" collapsed="false">
      <c r="B34" s="9" t="s">
        <v>72</v>
      </c>
      <c r="C34" s="15" t="n">
        <f aca="false">-C7/C3</f>
        <v>0.222011668941367</v>
      </c>
      <c r="D34" s="15" t="n">
        <f aca="false">-D7/D3</f>
        <v>0.210627865969947</v>
      </c>
      <c r="E34" s="15" t="n">
        <f aca="false">-E7/E3</f>
        <v>0.179259930284303</v>
      </c>
      <c r="F34" s="15" t="n">
        <f aca="false">-F7/F3</f>
        <v>0.201103077860132</v>
      </c>
      <c r="G34" s="15" t="n">
        <f aca="false">-G7/G3</f>
        <v>0.19050851739</v>
      </c>
      <c r="H34" s="19" t="n">
        <f aca="false">AVERAGE(C34:G34)</f>
        <v>0.20070221208915</v>
      </c>
      <c r="I34" s="17"/>
      <c r="J34" s="17"/>
      <c r="K34" s="17"/>
      <c r="L34" s="17"/>
      <c r="M34" s="17"/>
      <c r="N34" s="17"/>
    </row>
    <row r="35" customFormat="false" ht="12.8" hidden="false" customHeight="false" outlineLevel="0" collapsed="false">
      <c r="B35" s="9" t="s">
        <v>73</v>
      </c>
      <c r="C35" s="15" t="n">
        <f aca="false">-C8/C3</f>
        <v>0.016494750063891</v>
      </c>
      <c r="D35" s="15" t="n">
        <f aca="false">-D8/D3</f>
        <v>0.0150462647220025</v>
      </c>
      <c r="E35" s="15" t="n">
        <f aca="false">-E8/E3</f>
        <v>0.0138824358935446</v>
      </c>
      <c r="F35" s="15" t="n">
        <f aca="false">-F8/F3</f>
        <v>0.0135244702141292</v>
      </c>
      <c r="G35" s="15" t="n">
        <f aca="false">-G8/G3</f>
        <v>0.0135792772453861</v>
      </c>
      <c r="H35" s="19" t="n">
        <f aca="false">AVERAGE(C35:G35)</f>
        <v>0.0145054396277907</v>
      </c>
      <c r="I35" s="17"/>
      <c r="J35" s="17"/>
      <c r="K35" s="17"/>
      <c r="L35" s="17"/>
      <c r="M35" s="17"/>
      <c r="N35" s="17"/>
    </row>
    <row r="36" customFormat="false" ht="12.8" hidden="false" customHeight="false" outlineLevel="0" collapsed="false">
      <c r="B36" s="9" t="s">
        <v>74</v>
      </c>
      <c r="C36" s="15" t="n">
        <f aca="false">-C9/C3</f>
        <v>0.114614995622788</v>
      </c>
      <c r="D36" s="15" t="n">
        <f aca="false">-D9/D3</f>
        <v>0.115343122788135</v>
      </c>
      <c r="E36" s="15" t="n">
        <f aca="false">-E9/E3</f>
        <v>0.119835820233429</v>
      </c>
      <c r="F36" s="15" t="n">
        <f aca="false">-F9/F3</f>
        <v>0.138021183524628</v>
      </c>
      <c r="G36" s="15" t="n">
        <f aca="false">-G9/G3</f>
        <v>0.150299568999542</v>
      </c>
      <c r="H36" s="19" t="n">
        <f aca="false">AVERAGE(C36:G36)</f>
        <v>0.127622938233704</v>
      </c>
      <c r="I36" s="17"/>
      <c r="J36" s="17"/>
      <c r="K36" s="17"/>
      <c r="L36" s="17"/>
      <c r="M36" s="17"/>
      <c r="N36" s="17"/>
    </row>
    <row r="37" customFormat="false" ht="12.8" hidden="false" customHeight="false" outlineLevel="0" collapsed="false">
      <c r="B37" s="9" t="s">
        <v>75</v>
      </c>
      <c r="C37" s="15" t="n">
        <f aca="false">C10/C3</f>
        <v>0.00902902010255183</v>
      </c>
      <c r="D37" s="15" t="n">
        <f aca="false">D10/D3</f>
        <v>0.00900742269166193</v>
      </c>
      <c r="E37" s="15" t="n">
        <f aca="false">E10/E3</f>
        <v>0.00769067336584865</v>
      </c>
      <c r="F37" s="15" t="n">
        <f aca="false">F10/F3</f>
        <v>0.00502495669163654</v>
      </c>
      <c r="G37" s="15" t="n">
        <f aca="false">G10/G3</f>
        <v>0.0032285565431553</v>
      </c>
      <c r="H37" s="19" t="n">
        <f aca="false">AVERAGE(C37:G37)</f>
        <v>0.00679612587897085</v>
      </c>
      <c r="I37" s="17"/>
      <c r="J37" s="17"/>
      <c r="K37" s="17"/>
      <c r="L37" s="17"/>
      <c r="M37" s="17"/>
      <c r="N37" s="17"/>
    </row>
    <row r="38" customFormat="false" ht="12.8" hidden="false" customHeight="false" outlineLevel="0" collapsed="false">
      <c r="B38" s="9" t="s">
        <v>54</v>
      </c>
      <c r="C38" s="15" t="n">
        <f aca="false">-C14/C3</f>
        <v>0.0735942623173669</v>
      </c>
      <c r="D38" s="15" t="n">
        <f aca="false">-D14/D3</f>
        <v>0.0602594594058375</v>
      </c>
      <c r="E38" s="15" t="n">
        <f aca="false">-E14/E3</f>
        <v>0.0545561519550047</v>
      </c>
      <c r="F38" s="15" t="n">
        <f aca="false">-F14/F3</f>
        <v>0.0606376414937628</v>
      </c>
      <c r="G38" s="15" t="n">
        <f aca="false">-G14/G3</f>
        <v>0.0626904374733585</v>
      </c>
      <c r="H38" s="21" t="n">
        <f aca="false">AVERAGE(C38:G38)</f>
        <v>0.0623475905290661</v>
      </c>
      <c r="I38" s="17"/>
      <c r="J38" s="17"/>
      <c r="K38" s="17"/>
      <c r="L38" s="17"/>
      <c r="M38" s="17"/>
      <c r="N38" s="17"/>
    </row>
    <row r="39" customFormat="false" ht="12.8" hidden="false" customHeight="false" outlineLevel="0" collapsed="false">
      <c r="B39" s="0" t="s">
        <v>58</v>
      </c>
      <c r="C39" s="15" t="n">
        <f aca="false">C18/C17</f>
        <v>-0.17427198744975</v>
      </c>
      <c r="D39" s="15" t="n">
        <f aca="false">D18/D17</f>
        <v>-0.211353494408591</v>
      </c>
      <c r="E39" s="15" t="n">
        <f aca="false">E18/E17</f>
        <v>-0.358639934847178</v>
      </c>
      <c r="F39" s="15" t="n">
        <f aca="false">F18/F17</f>
        <v>-0.304012742126085</v>
      </c>
      <c r="G39" s="15" t="n">
        <f aca="false">G18/G17</f>
        <v>-0.288177203711281</v>
      </c>
      <c r="H39" s="21" t="n">
        <f aca="false">AVERAGE(C39:G39)</f>
        <v>-0.267291072508577</v>
      </c>
      <c r="I39" s="17"/>
      <c r="J39" s="17"/>
      <c r="K39" s="17"/>
      <c r="L39" s="17"/>
      <c r="M39" s="17"/>
      <c r="N39" s="17"/>
    </row>
    <row r="40" customFormat="false" ht="12.8" hidden="false" customHeight="false" outlineLevel="0" collapsed="false">
      <c r="G40" s="16"/>
      <c r="H40" s="17"/>
      <c r="I40" s="17"/>
      <c r="J40" s="17"/>
      <c r="K40" s="17"/>
      <c r="L40" s="17"/>
      <c r="M40" s="17"/>
      <c r="N40" s="17"/>
    </row>
    <row r="41" customFormat="false" ht="12.8" hidden="false" customHeight="false" outlineLevel="0" collapsed="false">
      <c r="B41" s="0" t="s">
        <v>76</v>
      </c>
      <c r="C41" s="14" t="n">
        <f aca="false">((L19*(1+C44))/(C43-C44))/(1+C43)^5</f>
        <v>1450.14520194943</v>
      </c>
      <c r="G41" s="17"/>
      <c r="H41" s="17"/>
      <c r="I41" s="17"/>
      <c r="J41" s="17"/>
      <c r="K41" s="17"/>
      <c r="L41" s="17"/>
      <c r="M41" s="17"/>
      <c r="N41" s="17"/>
    </row>
    <row r="42" customFormat="false" ht="12.8" hidden="false" customHeight="false" outlineLevel="0" collapsed="false">
      <c r="B42" s="0" t="s">
        <v>77</v>
      </c>
      <c r="C42" s="14" t="n">
        <f aca="false">NPV(C43,H19:L19)</f>
        <v>322.937427957031</v>
      </c>
      <c r="G42" s="17"/>
      <c r="H42" s="17"/>
      <c r="I42" s="17"/>
      <c r="J42" s="17"/>
      <c r="K42" s="17"/>
      <c r="L42" s="17"/>
      <c r="M42" s="17"/>
      <c r="N42" s="17"/>
      <c r="O42" s="17"/>
    </row>
    <row r="43" customFormat="false" ht="12.8" hidden="false" customHeight="false" outlineLevel="0" collapsed="false">
      <c r="B43" s="0" t="s">
        <v>78</v>
      </c>
      <c r="C43" s="15" t="n">
        <v>0.062</v>
      </c>
      <c r="G43" s="17"/>
      <c r="H43" s="17"/>
      <c r="I43" s="17"/>
      <c r="J43" s="17"/>
      <c r="K43" s="17"/>
      <c r="L43" s="17"/>
      <c r="M43" s="17"/>
      <c r="N43" s="17"/>
      <c r="O43" s="17"/>
    </row>
    <row r="44" customFormat="false" ht="12.8" hidden="false" customHeight="false" outlineLevel="0" collapsed="false">
      <c r="B44" s="0" t="s">
        <v>79</v>
      </c>
      <c r="C44" s="15" t="n">
        <v>0.018</v>
      </c>
      <c r="G44" s="17"/>
      <c r="H44" s="17"/>
      <c r="I44" s="17"/>
      <c r="J44" s="17"/>
      <c r="K44" s="17"/>
      <c r="L44" s="17"/>
      <c r="M44" s="17"/>
      <c r="N44" s="17"/>
      <c r="O44" s="17"/>
    </row>
    <row r="45" customFormat="false" ht="12.8" hidden="false" customHeight="false" outlineLevel="0" collapsed="false">
      <c r="B45" s="0" t="s">
        <v>80</v>
      </c>
      <c r="C45" s="15" t="n">
        <f aca="false">C42/C41</f>
        <v>0.222693167224156</v>
      </c>
    </row>
    <row r="47" customFormat="false" ht="12.8" hidden="false" customHeight="false" outlineLevel="0" collapsed="false">
      <c r="B47" s="0" t="s">
        <v>8</v>
      </c>
      <c r="C47" s="14" t="n">
        <f aca="false">C41+C42</f>
        <v>1773.08262990646</v>
      </c>
    </row>
    <row r="48" customFormat="false" ht="12.8" hidden="false" customHeight="false" outlineLevel="0" collapsed="false">
      <c r="B48" s="0" t="s">
        <v>7</v>
      </c>
      <c r="C48" s="14" t="n">
        <f aca="false">Main!I4</f>
        <v>697.038</v>
      </c>
    </row>
    <row r="49" customFormat="false" ht="12.8" hidden="false" customHeight="false" outlineLevel="0" collapsed="false">
      <c r="B49" s="0" t="s">
        <v>81</v>
      </c>
      <c r="C49" s="14" t="n">
        <f aca="false">C47-C48</f>
        <v>1076.04462990646</v>
      </c>
    </row>
    <row r="50" customFormat="false" ht="12.8" hidden="false" customHeight="false" outlineLevel="0" collapsed="false">
      <c r="C50" s="14"/>
    </row>
    <row r="51" customFormat="false" ht="12.8" hidden="false" customHeight="false" outlineLevel="0" collapsed="false">
      <c r="B51" s="0" t="s">
        <v>3</v>
      </c>
      <c r="C51" s="14" t="n">
        <f aca="false">Main!E4</f>
        <v>31.05</v>
      </c>
    </row>
    <row r="52" customFormat="false" ht="12.8" hidden="false" customHeight="false" outlineLevel="0" collapsed="false">
      <c r="B52" s="0" t="s">
        <v>2</v>
      </c>
      <c r="C52" s="22" t="n">
        <f aca="false">C49/C51</f>
        <v>34.6552215750871</v>
      </c>
    </row>
    <row r="53" customFormat="false" ht="12.8" hidden="false" customHeight="false" outlineLevel="0" collapsed="false">
      <c r="B53" s="0" t="s">
        <v>82</v>
      </c>
      <c r="C53" s="22" t="n">
        <f aca="false">Main!D4</f>
        <v>35.36</v>
      </c>
    </row>
    <row r="54" customFormat="false" ht="12.8" hidden="false" customHeight="false" outlineLevel="0" collapsed="false">
      <c r="C54" s="13" t="n">
        <f aca="false">C52/C53-1</f>
        <v>-0.019931516541653</v>
      </c>
    </row>
    <row r="55" customFormat="false" ht="12.8" hidden="false" customHeight="false" outlineLevel="0" collapsed="false">
      <c r="C55" s="15"/>
    </row>
    <row r="56" customFormat="false" ht="12.8" hidden="false" customHeight="false" outlineLevel="0" collapsed="false">
      <c r="B56" s="6" t="s">
        <v>83</v>
      </c>
      <c r="C56" s="6" t="n">
        <v>2016</v>
      </c>
      <c r="D56" s="6" t="n">
        <f aca="false">C56+1</f>
        <v>2017</v>
      </c>
      <c r="E56" s="6" t="n">
        <f aca="false">D56+1</f>
        <v>2018</v>
      </c>
      <c r="F56" s="6" t="n">
        <f aca="false">E56+1</f>
        <v>2019</v>
      </c>
      <c r="G56" s="6" t="n">
        <f aca="false">F56+1</f>
        <v>2020</v>
      </c>
      <c r="H56" s="6" t="n">
        <f aca="false">G56+1</f>
        <v>2021</v>
      </c>
      <c r="I56" s="6" t="n">
        <f aca="false">H56+1</f>
        <v>2022</v>
      </c>
      <c r="J56" s="6" t="n">
        <f aca="false">I56+1</f>
        <v>2023</v>
      </c>
      <c r="K56" s="6" t="n">
        <f aca="false">J56+1</f>
        <v>2024</v>
      </c>
      <c r="L56" s="6" t="n">
        <f aca="false">K56+1</f>
        <v>2025</v>
      </c>
    </row>
    <row r="57" customFormat="false" ht="12.8" hidden="false" customHeight="false" outlineLevel="0" collapsed="false">
      <c r="B57" s="0" t="s">
        <v>84</v>
      </c>
    </row>
    <row r="58" customFormat="false" ht="12.8" hidden="false" customHeight="false" outlineLevel="0" collapsed="false">
      <c r="B58" s="0" t="s">
        <v>85</v>
      </c>
      <c r="C58" s="10" t="n">
        <v>11.835</v>
      </c>
      <c r="D58" s="10" t="n">
        <v>11.713</v>
      </c>
      <c r="E58" s="23" t="n">
        <v>24.226</v>
      </c>
      <c r="F58" s="10" t="n">
        <v>16.884</v>
      </c>
      <c r="G58" s="10" t="n">
        <v>16.884</v>
      </c>
    </row>
    <row r="59" customFormat="false" ht="12.8" hidden="false" customHeight="false" outlineLevel="0" collapsed="false">
      <c r="B59" s="0" t="s">
        <v>86</v>
      </c>
      <c r="C59" s="10" t="n">
        <v>107.045</v>
      </c>
      <c r="D59" s="10" t="n">
        <v>98.12</v>
      </c>
      <c r="E59" s="23" t="n">
        <v>101.182</v>
      </c>
      <c r="F59" s="10" t="n">
        <v>108.094</v>
      </c>
      <c r="G59" s="10" t="n">
        <v>93.501</v>
      </c>
    </row>
    <row r="60" customFormat="false" ht="12.8" hidden="false" customHeight="false" outlineLevel="0" collapsed="false">
      <c r="B60" s="0" t="s">
        <v>87</v>
      </c>
      <c r="C60" s="23" t="s">
        <v>66</v>
      </c>
      <c r="D60" s="23" t="s">
        <v>66</v>
      </c>
      <c r="E60" s="23" t="s">
        <v>66</v>
      </c>
      <c r="F60" s="10" t="n">
        <v>26.223</v>
      </c>
      <c r="G60" s="10" t="n">
        <v>28.515</v>
      </c>
    </row>
    <row r="61" customFormat="false" ht="12.8" hidden="false" customHeight="false" outlineLevel="0" collapsed="false">
      <c r="B61" s="0" t="s">
        <v>88</v>
      </c>
      <c r="C61" s="23" t="n">
        <v>941.17</v>
      </c>
      <c r="D61" s="10" t="n">
        <v>1042.385</v>
      </c>
      <c r="E61" s="23" t="n">
        <v>1161.887</v>
      </c>
      <c r="F61" s="23" t="n">
        <v>1246.079</v>
      </c>
      <c r="G61" s="23" t="n">
        <v>1283.434</v>
      </c>
    </row>
    <row r="62" customFormat="false" ht="12.8" hidden="false" customHeight="false" outlineLevel="0" collapsed="false">
      <c r="B62" s="0" t="s">
        <v>89</v>
      </c>
      <c r="C62" s="10" t="n">
        <v>3.796</v>
      </c>
      <c r="D62" s="23" t="n">
        <v>4.21</v>
      </c>
      <c r="E62" s="23" t="n">
        <v>4.901</v>
      </c>
      <c r="F62" s="10" t="n">
        <v>5.149</v>
      </c>
      <c r="G62" s="10" t="n">
        <v>5.058</v>
      </c>
    </row>
    <row r="63" customFormat="false" ht="12.8" hidden="false" customHeight="false" outlineLevel="0" collapsed="false">
      <c r="B63" s="0" t="s">
        <v>90</v>
      </c>
      <c r="C63" s="10" t="n">
        <v>25.473</v>
      </c>
      <c r="D63" s="10" t="n">
        <v>23.38</v>
      </c>
      <c r="E63" s="23" t="n">
        <v>23.95</v>
      </c>
      <c r="F63" s="10" t="n">
        <v>26.563</v>
      </c>
      <c r="G63" s="10" t="n">
        <v>22.753</v>
      </c>
    </row>
    <row r="64" customFormat="false" ht="12.8" hidden="false" customHeight="false" outlineLevel="0" collapsed="false">
      <c r="B64" s="0" t="s">
        <v>91</v>
      </c>
      <c r="C64" s="10" t="n">
        <v>6.605</v>
      </c>
      <c r="D64" s="10" t="n">
        <v>6.619</v>
      </c>
      <c r="E64" s="23" t="n">
        <v>0.713</v>
      </c>
      <c r="F64" s="10" t="n">
        <v>4.943</v>
      </c>
      <c r="G64" s="10" t="n">
        <v>2.472</v>
      </c>
    </row>
    <row r="65" customFormat="false" ht="12.8" hidden="false" customHeight="false" outlineLevel="0" collapsed="false">
      <c r="B65" s="0" t="s">
        <v>92</v>
      </c>
      <c r="C65" s="23" t="s">
        <v>66</v>
      </c>
      <c r="D65" s="23" t="s">
        <v>66</v>
      </c>
      <c r="E65" s="23" t="s">
        <v>66</v>
      </c>
      <c r="F65" s="10" t="n">
        <v>0.226</v>
      </c>
      <c r="G65" s="10" t="n">
        <v>0.099</v>
      </c>
    </row>
    <row r="66" s="1" customFormat="true" ht="12.8" hidden="false" customHeight="false" outlineLevel="0" collapsed="false">
      <c r="A66" s="0"/>
      <c r="B66" s="1" t="s">
        <v>93</v>
      </c>
      <c r="C66" s="24" t="n">
        <f aca="false">SUM(C58:C65)</f>
        <v>1095.924</v>
      </c>
      <c r="D66" s="24" t="n">
        <f aca="false">SUM(D58:D65)</f>
        <v>1186.427</v>
      </c>
      <c r="E66" s="24" t="n">
        <f aca="false">SUM(E58:E65)</f>
        <v>1316.859</v>
      </c>
      <c r="F66" s="24" t="n">
        <f aca="false">SUM(F58:F65)</f>
        <v>1434.161</v>
      </c>
      <c r="G66" s="24" t="n">
        <f aca="false">SUM(G58:G65)</f>
        <v>1452.716</v>
      </c>
    </row>
    <row r="67" customFormat="false" ht="12.8" hidden="false" customHeight="false" outlineLevel="0" collapsed="false">
      <c r="B67" s="0" t="s">
        <v>94</v>
      </c>
    </row>
    <row r="68" customFormat="false" ht="12.8" hidden="false" customHeight="false" outlineLevel="0" collapsed="false">
      <c r="B68" s="0" t="s">
        <v>95</v>
      </c>
      <c r="C68" s="25" t="n">
        <v>54.599</v>
      </c>
      <c r="D68" s="25" t="n">
        <v>54.547</v>
      </c>
      <c r="E68" s="10" t="n">
        <v>62.237</v>
      </c>
      <c r="F68" s="10" t="n">
        <v>55.015</v>
      </c>
      <c r="G68" s="10" t="n">
        <v>60.327</v>
      </c>
    </row>
    <row r="69" customFormat="false" ht="12.8" hidden="false" customHeight="false" outlineLevel="0" collapsed="false">
      <c r="B69" s="0" t="s">
        <v>96</v>
      </c>
      <c r="C69" s="25" t="n">
        <v>42.19</v>
      </c>
      <c r="D69" s="25" t="n">
        <v>44.533</v>
      </c>
      <c r="E69" s="10" t="n">
        <v>74.488</v>
      </c>
      <c r="F69" s="10" t="n">
        <v>59.29</v>
      </c>
      <c r="G69" s="10" t="n">
        <v>67.462</v>
      </c>
    </row>
    <row r="70" customFormat="false" ht="12.8" hidden="false" customHeight="false" outlineLevel="0" collapsed="false">
      <c r="B70" s="0" t="s">
        <v>97</v>
      </c>
      <c r="C70" s="25" t="n">
        <v>39.462</v>
      </c>
      <c r="D70" s="25" t="n">
        <v>40.953</v>
      </c>
      <c r="E70" s="10" t="n">
        <v>51.733</v>
      </c>
      <c r="F70" s="10" t="n">
        <v>49.265</v>
      </c>
      <c r="G70" s="10" t="n">
        <v>44.433</v>
      </c>
    </row>
    <row r="71" customFormat="false" ht="12.8" hidden="false" customHeight="false" outlineLevel="0" collapsed="false">
      <c r="B71" s="0" t="s">
        <v>98</v>
      </c>
      <c r="C71" s="25" t="n">
        <v>96.462</v>
      </c>
      <c r="D71" s="25" t="n">
        <v>92.053</v>
      </c>
      <c r="E71" s="25" t="n">
        <v>95.297</v>
      </c>
      <c r="F71" s="25" t="n">
        <v>161.383</v>
      </c>
      <c r="G71" s="25" t="n">
        <v>125.792</v>
      </c>
    </row>
    <row r="72" customFormat="false" ht="12.8" hidden="false" customHeight="false" outlineLevel="0" collapsed="false">
      <c r="B72" s="1" t="s">
        <v>99</v>
      </c>
      <c r="C72" s="1" t="n">
        <f aca="false">SUM(C68:C71)</f>
        <v>232.713</v>
      </c>
      <c r="D72" s="1" t="n">
        <f aca="false">SUM(D68:D71)</f>
        <v>232.086</v>
      </c>
      <c r="E72" s="1" t="n">
        <f aca="false">SUM(E68:E71)</f>
        <v>283.755</v>
      </c>
      <c r="F72" s="1" t="n">
        <f aca="false">SUM(F68:F71)</f>
        <v>324.953</v>
      </c>
      <c r="G72" s="1" t="n">
        <f aca="false">SUM(G68:G71)</f>
        <v>298.014</v>
      </c>
    </row>
    <row r="73" s="26" customFormat="true" ht="12.8" hidden="false" customHeight="false" outlineLevel="0" collapsed="false">
      <c r="B73" s="27" t="s">
        <v>100</v>
      </c>
      <c r="C73" s="28" t="n">
        <f aca="false">C72+C66</f>
        <v>1328.637</v>
      </c>
      <c r="D73" s="28" t="n">
        <f aca="false">D72+D66</f>
        <v>1418.513</v>
      </c>
      <c r="E73" s="28" t="n">
        <f aca="false">E72+E66</f>
        <v>1600.614</v>
      </c>
      <c r="F73" s="28" t="n">
        <f aca="false">F72+F66</f>
        <v>1759.114</v>
      </c>
      <c r="G73" s="28" t="n">
        <f aca="false">G72+G66</f>
        <v>1750.73</v>
      </c>
    </row>
    <row r="74" customFormat="false" ht="12.8" hidden="false" customHeight="false" outlineLevel="0" collapsed="false">
      <c r="B74" s="0" t="s">
        <v>101</v>
      </c>
    </row>
    <row r="75" customFormat="false" ht="12.8" hidden="false" customHeight="false" outlineLevel="0" collapsed="false">
      <c r="B75" s="0" t="s">
        <v>102</v>
      </c>
      <c r="C75" s="10" t="n">
        <v>1.163</v>
      </c>
      <c r="D75" s="10" t="n">
        <v>1.179</v>
      </c>
      <c r="E75" s="10" t="n">
        <v>1.191</v>
      </c>
      <c r="F75" s="10" t="n">
        <v>1.206</v>
      </c>
      <c r="G75" s="10" t="n">
        <v>1.218</v>
      </c>
    </row>
    <row r="76" customFormat="false" ht="12.8" hidden="false" customHeight="false" outlineLevel="0" collapsed="false">
      <c r="B76" s="0" t="s">
        <v>103</v>
      </c>
      <c r="C76" s="10" t="n">
        <v>35.752</v>
      </c>
      <c r="D76" s="10" t="n">
        <v>42.199</v>
      </c>
      <c r="E76" s="10" t="n">
        <v>48.659</v>
      </c>
      <c r="F76" s="10" t="n">
        <v>55.627</v>
      </c>
      <c r="G76" s="10" t="n">
        <v>64.807</v>
      </c>
    </row>
    <row r="77" customFormat="false" ht="12.8" hidden="false" customHeight="false" outlineLevel="0" collapsed="false">
      <c r="B77" s="0" t="s">
        <v>104</v>
      </c>
      <c r="C77" s="10" t="n">
        <v>302.174</v>
      </c>
      <c r="D77" s="10" t="n">
        <v>324.531</v>
      </c>
      <c r="E77" s="10" t="n">
        <v>336.766</v>
      </c>
      <c r="F77" s="10" t="n">
        <v>346.571</v>
      </c>
      <c r="G77" s="10" t="n">
        <v>362.784</v>
      </c>
    </row>
    <row r="78" customFormat="false" ht="12.8" hidden="false" customHeight="false" outlineLevel="0" collapsed="false">
      <c r="B78" s="0" t="s">
        <v>105</v>
      </c>
      <c r="C78" s="23" t="n">
        <v>-7.373</v>
      </c>
      <c r="D78" s="23" t="n">
        <v>-16.562</v>
      </c>
      <c r="E78" s="23" t="n">
        <v>-22.31</v>
      </c>
      <c r="F78" s="23" t="n">
        <v>-22.363</v>
      </c>
      <c r="G78" s="23" t="n">
        <v>-41.549</v>
      </c>
    </row>
    <row r="79" customFormat="false" ht="12.8" hidden="false" customHeight="false" outlineLevel="0" collapsed="false">
      <c r="B79" s="0" t="s">
        <v>106</v>
      </c>
      <c r="C79" s="10" t="n">
        <v>33.03</v>
      </c>
      <c r="D79" s="10" t="n">
        <v>37.439</v>
      </c>
      <c r="E79" s="10" t="n">
        <v>44.151</v>
      </c>
      <c r="F79" s="10" t="n">
        <v>44.105</v>
      </c>
      <c r="G79" s="10" t="n">
        <v>55.314</v>
      </c>
    </row>
    <row r="80" customFormat="false" ht="12.8" hidden="false" customHeight="false" outlineLevel="0" collapsed="false">
      <c r="B80" s="29" t="s">
        <v>107</v>
      </c>
      <c r="C80" s="30" t="n">
        <f aca="false">SUM(C75:C79)</f>
        <v>364.746</v>
      </c>
      <c r="D80" s="30" t="n">
        <f aca="false">SUM(D75:D79)</f>
        <v>388.786</v>
      </c>
      <c r="E80" s="30" t="n">
        <f aca="false">SUM(E75:E79)</f>
        <v>408.457</v>
      </c>
      <c r="F80" s="30" t="n">
        <f aca="false">SUM(F75:F79)</f>
        <v>425.146</v>
      </c>
      <c r="G80" s="30" t="n">
        <f aca="false">SUM(G75:G79)</f>
        <v>442.574</v>
      </c>
    </row>
    <row r="81" customFormat="false" ht="12.8" hidden="false" customHeight="false" outlineLevel="0" collapsed="false">
      <c r="B81" s="0" t="s">
        <v>108</v>
      </c>
      <c r="C81" s="10" t="n">
        <v>73.509</v>
      </c>
      <c r="D81" s="10" t="n">
        <v>78.493</v>
      </c>
      <c r="E81" s="10" t="n">
        <v>84.325</v>
      </c>
      <c r="F81" s="10" t="n">
        <v>95.367</v>
      </c>
      <c r="G81" s="10" t="n">
        <v>89.762</v>
      </c>
    </row>
    <row r="82" customFormat="false" ht="12.8" hidden="false" customHeight="false" outlineLevel="0" collapsed="false">
      <c r="B82" s="1" t="s">
        <v>109</v>
      </c>
      <c r="C82" s="30" t="n">
        <f aca="false">C80+C81</f>
        <v>438.255</v>
      </c>
      <c r="D82" s="30" t="n">
        <f aca="false">D80+D81</f>
        <v>467.279</v>
      </c>
      <c r="E82" s="30" t="n">
        <f aca="false">E80+E81</f>
        <v>492.782</v>
      </c>
      <c r="F82" s="30" t="n">
        <f aca="false">F80+F81</f>
        <v>520.513</v>
      </c>
      <c r="G82" s="30" t="n">
        <f aca="false">G80+G81</f>
        <v>532.336</v>
      </c>
    </row>
    <row r="83" customFormat="false" ht="12.8" hidden="false" customHeight="false" outlineLevel="0" collapsed="false">
      <c r="B83" s="0" t="s">
        <v>110</v>
      </c>
    </row>
    <row r="84" customFormat="false" ht="12.8" hidden="false" customHeight="false" outlineLevel="0" collapsed="false">
      <c r="B84" s="0" t="s">
        <v>111</v>
      </c>
      <c r="C84" s="10" t="n">
        <v>28.922</v>
      </c>
      <c r="D84" s="10" t="n">
        <v>33.025</v>
      </c>
      <c r="E84" s="10" t="n">
        <v>34.267</v>
      </c>
      <c r="F84" s="10" t="n">
        <v>43.121</v>
      </c>
      <c r="G84" s="10" t="n">
        <v>52.605</v>
      </c>
    </row>
    <row r="85" customFormat="false" ht="12.8" hidden="false" customHeight="false" outlineLevel="0" collapsed="false">
      <c r="B85" s="0" t="s">
        <v>112</v>
      </c>
      <c r="C85" s="10" t="n">
        <v>8.546</v>
      </c>
      <c r="D85" s="10" t="n">
        <v>12.518</v>
      </c>
      <c r="E85" s="10" t="n">
        <v>7.274</v>
      </c>
      <c r="F85" s="10" t="n">
        <v>4.936</v>
      </c>
      <c r="G85" s="10" t="n">
        <v>6.633</v>
      </c>
    </row>
    <row r="86" customFormat="false" ht="12.8" hidden="false" customHeight="false" outlineLevel="0" collapsed="false">
      <c r="B86" s="0" t="s">
        <v>113</v>
      </c>
      <c r="C86" s="10" t="n">
        <v>44.48</v>
      </c>
      <c r="D86" s="10" t="n">
        <v>39.074</v>
      </c>
      <c r="E86" s="10" t="n">
        <v>32.893</v>
      </c>
      <c r="F86" s="10" t="n">
        <v>23.526</v>
      </c>
      <c r="G86" s="10" t="n">
        <v>18.617</v>
      </c>
    </row>
    <row r="87" customFormat="false" ht="12.8" hidden="false" customHeight="false" outlineLevel="0" collapsed="false">
      <c r="B87" s="0" t="s">
        <v>114</v>
      </c>
      <c r="C87" s="10" t="n">
        <v>593.916</v>
      </c>
      <c r="D87" s="10" t="n">
        <v>647.7</v>
      </c>
      <c r="E87" s="10" t="n">
        <v>722.24</v>
      </c>
      <c r="F87" s="10" t="n">
        <v>760.645</v>
      </c>
      <c r="G87" s="10" t="n">
        <v>822.83</v>
      </c>
    </row>
    <row r="88" customFormat="false" ht="12.8" hidden="false" customHeight="false" outlineLevel="0" collapsed="false">
      <c r="B88" s="0" t="s">
        <v>115</v>
      </c>
      <c r="C88" s="23" t="s">
        <v>66</v>
      </c>
      <c r="D88" s="23" t="s">
        <v>66</v>
      </c>
      <c r="E88" s="23" t="s">
        <v>66</v>
      </c>
      <c r="F88" s="10" t="n">
        <v>34.194</v>
      </c>
      <c r="G88" s="10" t="n">
        <v>36.682</v>
      </c>
    </row>
    <row r="89" customFormat="false" ht="12.8" hidden="false" customHeight="false" outlineLevel="0" collapsed="false">
      <c r="B89" s="0" t="s">
        <v>116</v>
      </c>
      <c r="C89" s="10" t="n">
        <v>42.236</v>
      </c>
      <c r="D89" s="23" t="n">
        <v>34.279</v>
      </c>
      <c r="E89" s="10" t="n">
        <v>36.293</v>
      </c>
      <c r="F89" s="10" t="n">
        <v>49.704</v>
      </c>
      <c r="G89" s="10" t="n">
        <v>55.023</v>
      </c>
    </row>
    <row r="90" customFormat="false" ht="12.8" hidden="false" customHeight="false" outlineLevel="0" collapsed="false">
      <c r="B90" s="1" t="s">
        <v>117</v>
      </c>
      <c r="C90" s="24" t="n">
        <f aca="false">SUM(C84:C89)</f>
        <v>718.1</v>
      </c>
      <c r="D90" s="31" t="n">
        <f aca="false">SUM(D84:D89)</f>
        <v>766.596</v>
      </c>
      <c r="E90" s="24" t="n">
        <f aca="false">SUM(E84:E89)</f>
        <v>832.967</v>
      </c>
      <c r="F90" s="24" t="n">
        <f aca="false">SUM(F84:F89)</f>
        <v>916.126</v>
      </c>
      <c r="G90" s="24" t="n">
        <f aca="false">SUM(G84:G89)</f>
        <v>992.39</v>
      </c>
    </row>
    <row r="91" customFormat="false" ht="12.8" hidden="false" customHeight="false" outlineLevel="0" collapsed="false">
      <c r="B91" s="0" t="s">
        <v>118</v>
      </c>
      <c r="D91" s="3"/>
    </row>
    <row r="92" customFormat="false" ht="12.8" hidden="false" customHeight="false" outlineLevel="0" collapsed="false">
      <c r="B92" s="0" t="s">
        <v>119</v>
      </c>
      <c r="C92" s="10" t="n">
        <v>62.66</v>
      </c>
      <c r="D92" s="23" t="n">
        <v>62.7</v>
      </c>
      <c r="E92" s="10" t="n">
        <v>66.378</v>
      </c>
      <c r="F92" s="10" t="n">
        <v>76.817</v>
      </c>
      <c r="G92" s="10" t="n">
        <v>71.106</v>
      </c>
    </row>
    <row r="93" customFormat="false" ht="12.8" hidden="false" customHeight="false" outlineLevel="0" collapsed="false">
      <c r="B93" s="0" t="s">
        <v>120</v>
      </c>
      <c r="C93" s="10" t="n">
        <v>30.037</v>
      </c>
      <c r="D93" s="23" t="n">
        <v>30.469</v>
      </c>
      <c r="E93" s="10" t="n">
        <v>35.896</v>
      </c>
      <c r="F93" s="10" t="n">
        <v>32.941</v>
      </c>
      <c r="G93" s="10" t="n">
        <v>42.911</v>
      </c>
    </row>
    <row r="94" customFormat="false" ht="12.8" hidden="false" customHeight="false" outlineLevel="0" collapsed="false">
      <c r="B94" s="0" t="s">
        <v>121</v>
      </c>
      <c r="C94" s="10" t="n">
        <v>53.879</v>
      </c>
      <c r="D94" s="23" t="n">
        <v>59.577</v>
      </c>
      <c r="E94" s="10" t="n">
        <v>123.458</v>
      </c>
      <c r="F94" s="10" t="n">
        <v>177.28</v>
      </c>
      <c r="G94" s="10" t="n">
        <v>79.172</v>
      </c>
    </row>
    <row r="95" customFormat="false" ht="12.8" hidden="false" customHeight="false" outlineLevel="0" collapsed="false">
      <c r="B95" s="0" t="s">
        <v>115</v>
      </c>
      <c r="C95" s="23" t="s">
        <v>66</v>
      </c>
      <c r="D95" s="23" t="s">
        <v>66</v>
      </c>
      <c r="E95" s="23" t="s">
        <v>66</v>
      </c>
      <c r="F95" s="10" t="n">
        <v>1.74</v>
      </c>
      <c r="G95" s="10" t="n">
        <v>1.777</v>
      </c>
    </row>
    <row r="96" customFormat="false" ht="12.8" hidden="false" customHeight="false" outlineLevel="0" collapsed="false">
      <c r="B96" s="0" t="s">
        <v>122</v>
      </c>
      <c r="C96" s="10" t="n">
        <v>25.705</v>
      </c>
      <c r="D96" s="23" t="n">
        <v>31.889</v>
      </c>
      <c r="E96" s="23" t="n">
        <v>49.034</v>
      </c>
      <c r="F96" s="10" t="n">
        <v>33.694</v>
      </c>
      <c r="G96" s="10" t="n">
        <v>31.035</v>
      </c>
    </row>
    <row r="97" customFormat="false" ht="12.8" hidden="false" customHeight="false" outlineLevel="0" collapsed="false">
      <c r="B97" s="1" t="s">
        <v>123</v>
      </c>
      <c r="C97" s="24" t="n">
        <f aca="false">SUM(C92:C96)</f>
        <v>172.281</v>
      </c>
      <c r="D97" s="24" t="n">
        <f aca="false">SUM(D92:D96)</f>
        <v>184.635</v>
      </c>
      <c r="E97" s="24" t="n">
        <f aca="false">SUM(E92:E96)</f>
        <v>274.766</v>
      </c>
      <c r="F97" s="24" t="n">
        <f aca="false">SUM(F92:F96)</f>
        <v>322.472</v>
      </c>
      <c r="G97" s="24" t="n">
        <f aca="false">SUM(G92:G96)</f>
        <v>226.001</v>
      </c>
      <c r="H97" s="24"/>
    </row>
    <row r="98" customFormat="false" ht="12.8" hidden="false" customHeight="false" outlineLevel="0" collapsed="false">
      <c r="B98" s="27" t="s">
        <v>124</v>
      </c>
      <c r="C98" s="28" t="n">
        <f aca="false">C97+C90+C82</f>
        <v>1328.636</v>
      </c>
      <c r="D98" s="28" t="n">
        <f aca="false">D97+D90+D82</f>
        <v>1418.51</v>
      </c>
      <c r="E98" s="28" t="n">
        <f aca="false">E97+E90+E82</f>
        <v>1600.515</v>
      </c>
      <c r="F98" s="28" t="n">
        <f aca="false">F97+F90+F82</f>
        <v>1759.111</v>
      </c>
      <c r="G98" s="28" t="n">
        <f aca="false">G97+G90+G82</f>
        <v>1750.727</v>
      </c>
    </row>
    <row r="100" customFormat="false" ht="12.8" hidden="false" customHeight="false" outlineLevel="0" collapsed="false">
      <c r="B100" s="0" t="s">
        <v>125</v>
      </c>
      <c r="C100" s="32" t="str">
        <f aca="false">IF(AND((C73-C98)&lt;5,(C73-C98)&gt;-5),"ok","false")</f>
        <v>ok</v>
      </c>
      <c r="D100" s="32" t="str">
        <f aca="false">IF(AND((D73-D98)&lt;5,(D73-D98)&gt;-5),"ok","false")</f>
        <v>ok</v>
      </c>
      <c r="E100" s="32" t="str">
        <f aca="false">IF(AND((E73-E98)&lt;5,(E73-E98)&gt;-5),"ok","false")</f>
        <v>ok</v>
      </c>
      <c r="F100" s="32" t="str">
        <f aca="false">IF(AND((F73-F98)&lt;5,(F73-F98)&gt;-5),"ok","false")</f>
        <v>ok</v>
      </c>
      <c r="G100" s="32" t="str">
        <f aca="false">IF(AND((G73-G98)&lt;5,(G73-G98)&gt;-5),"ok","false")</f>
        <v>ok</v>
      </c>
      <c r="H100" s="3"/>
    </row>
    <row r="102" customFormat="false" ht="12.8" hidden="false" customHeight="false" outlineLevel="0" collapsed="false">
      <c r="B102" s="6" t="s">
        <v>126</v>
      </c>
      <c r="C102" s="6"/>
      <c r="D102" s="6" t="n">
        <v>2017</v>
      </c>
      <c r="E102" s="6" t="n">
        <f aca="false">D102+1</f>
        <v>2018</v>
      </c>
      <c r="F102" s="6" t="n">
        <f aca="false">E102+1</f>
        <v>2019</v>
      </c>
      <c r="G102" s="6" t="n">
        <f aca="false">F102+1</f>
        <v>2020</v>
      </c>
      <c r="H102" s="6" t="n">
        <f aca="false">G102+1</f>
        <v>2021</v>
      </c>
      <c r="I102" s="6" t="n">
        <f aca="false">H102+1</f>
        <v>2022</v>
      </c>
      <c r="J102" s="6" t="n">
        <f aca="false">I102+1</f>
        <v>2023</v>
      </c>
      <c r="K102" s="6" t="n">
        <f aca="false">J102+1</f>
        <v>2024</v>
      </c>
      <c r="L102" s="6" t="n">
        <f aca="false">K102+1</f>
        <v>2025</v>
      </c>
    </row>
    <row r="103" customFormat="false" ht="12.8" hidden="false" customHeight="false" outlineLevel="0" collapsed="false">
      <c r="B103" s="1" t="s">
        <v>59</v>
      </c>
      <c r="C103" s="8"/>
      <c r="D103" s="8" t="n">
        <f aca="false">D19</f>
        <v>44.359</v>
      </c>
      <c r="E103" s="8" t="n">
        <f aca="false">E19</f>
        <v>53.551</v>
      </c>
      <c r="F103" s="8" t="n">
        <f aca="false">F19</f>
        <v>54.184</v>
      </c>
      <c r="G103" s="8" t="n">
        <f aca="false">G19</f>
        <v>64.368</v>
      </c>
      <c r="H103" s="1"/>
      <c r="I103" s="1"/>
      <c r="J103" s="1"/>
      <c r="K103" s="1"/>
      <c r="L103" s="1"/>
    </row>
    <row r="104" customFormat="false" ht="12.8" hidden="false" customHeight="false" outlineLevel="0" collapsed="false">
      <c r="B104" s="0" t="s">
        <v>85</v>
      </c>
      <c r="C104" s="33" t="str">
        <f aca="false">""</f>
        <v/>
      </c>
      <c r="D104" s="10" t="n">
        <f aca="false">C58-D58</f>
        <v>0.122000000000002</v>
      </c>
      <c r="E104" s="10" t="n">
        <f aca="false">D58-E58</f>
        <v>-12.513</v>
      </c>
      <c r="F104" s="10" t="n">
        <f aca="false">E58-F58</f>
        <v>7.342</v>
      </c>
      <c r="G104" s="10" t="n">
        <f aca="false">F58-G58</f>
        <v>0</v>
      </c>
      <c r="H104" s="1"/>
      <c r="I104" s="1"/>
      <c r="J104" s="1"/>
      <c r="K104" s="1"/>
      <c r="L104" s="1"/>
    </row>
    <row r="105" customFormat="false" ht="12.8" hidden="false" customHeight="false" outlineLevel="0" collapsed="false">
      <c r="B105" s="0" t="s">
        <v>86</v>
      </c>
      <c r="C105" s="33" t="str">
        <f aca="false">""</f>
        <v/>
      </c>
      <c r="D105" s="10" t="n">
        <f aca="false">C59-D59</f>
        <v>8.925</v>
      </c>
      <c r="E105" s="10" t="n">
        <f aca="false">D59-E59</f>
        <v>-3.062</v>
      </c>
      <c r="F105" s="10" t="n">
        <f aca="false">E59-F59</f>
        <v>-6.91199999999999</v>
      </c>
      <c r="G105" s="10" t="n">
        <f aca="false">F59-G59</f>
        <v>14.593</v>
      </c>
    </row>
    <row r="106" customFormat="false" ht="12.8" hidden="false" customHeight="false" outlineLevel="0" collapsed="false">
      <c r="B106" s="0" t="s">
        <v>87</v>
      </c>
      <c r="C106" s="33" t="str">
        <f aca="false">""</f>
        <v/>
      </c>
      <c r="D106" s="23" t="s">
        <v>66</v>
      </c>
      <c r="E106" s="23" t="s">
        <v>66</v>
      </c>
      <c r="F106" s="23" t="s">
        <v>66</v>
      </c>
      <c r="G106" s="10" t="n">
        <f aca="false">F60-G60</f>
        <v>-2.292</v>
      </c>
    </row>
    <row r="107" customFormat="false" ht="12.8" hidden="false" customHeight="false" outlineLevel="0" collapsed="false">
      <c r="B107" s="0" t="s">
        <v>88</v>
      </c>
      <c r="C107" s="33" t="str">
        <f aca="false">""</f>
        <v/>
      </c>
      <c r="D107" s="10" t="n">
        <f aca="false">C61-D61</f>
        <v>-101.215</v>
      </c>
      <c r="E107" s="10" t="n">
        <f aca="false">D61-E61</f>
        <v>-119.502</v>
      </c>
      <c r="F107" s="10" t="n">
        <f aca="false">E61-F61</f>
        <v>-84.192</v>
      </c>
      <c r="G107" s="10" t="n">
        <f aca="false">F61-G61</f>
        <v>-37.355</v>
      </c>
    </row>
    <row r="108" customFormat="false" ht="12.8" hidden="false" customHeight="false" outlineLevel="0" collapsed="false">
      <c r="B108" s="0" t="s">
        <v>89</v>
      </c>
      <c r="C108" s="33" t="str">
        <f aca="false">""</f>
        <v/>
      </c>
      <c r="D108" s="10" t="n">
        <f aca="false">C62-D62</f>
        <v>-0.414</v>
      </c>
      <c r="E108" s="10" t="n">
        <f aca="false">D62-E62</f>
        <v>-0.691</v>
      </c>
      <c r="F108" s="10" t="n">
        <f aca="false">E62-F62</f>
        <v>-0.248</v>
      </c>
      <c r="G108" s="10" t="n">
        <f aca="false">F62-G62</f>
        <v>0.0910000000000002</v>
      </c>
    </row>
    <row r="109" customFormat="false" ht="12.8" hidden="false" customHeight="false" outlineLevel="0" collapsed="false">
      <c r="B109" s="0" t="s">
        <v>90</v>
      </c>
      <c r="C109" s="33" t="str">
        <f aca="false">""</f>
        <v/>
      </c>
      <c r="D109" s="10" t="n">
        <f aca="false">C63-D63</f>
        <v>2.093</v>
      </c>
      <c r="E109" s="10" t="n">
        <f aca="false">D63-E63</f>
        <v>-0.57</v>
      </c>
      <c r="F109" s="10" t="n">
        <f aca="false">E63-F63</f>
        <v>-2.613</v>
      </c>
      <c r="G109" s="10" t="n">
        <f aca="false">F63-G63</f>
        <v>3.81</v>
      </c>
    </row>
    <row r="110" customFormat="false" ht="12.8" hidden="false" customHeight="false" outlineLevel="0" collapsed="false">
      <c r="B110" s="0" t="s">
        <v>91</v>
      </c>
      <c r="C110" s="33" t="str">
        <f aca="false">""</f>
        <v/>
      </c>
      <c r="D110" s="10" t="n">
        <f aca="false">C64-D64</f>
        <v>-0.0139999999999993</v>
      </c>
      <c r="E110" s="10" t="n">
        <f aca="false">D64-E64</f>
        <v>5.906</v>
      </c>
      <c r="F110" s="10" t="n">
        <f aca="false">E64-F64</f>
        <v>-4.23</v>
      </c>
      <c r="G110" s="10" t="n">
        <f aca="false">F64-G64</f>
        <v>2.471</v>
      </c>
    </row>
    <row r="111" customFormat="false" ht="12.8" hidden="false" customHeight="false" outlineLevel="0" collapsed="false">
      <c r="B111" s="0" t="s">
        <v>92</v>
      </c>
      <c r="C111" s="33" t="str">
        <f aca="false">""</f>
        <v/>
      </c>
      <c r="D111" s="23" t="s">
        <v>66</v>
      </c>
      <c r="E111" s="23" t="s">
        <v>66</v>
      </c>
      <c r="F111" s="23" t="s">
        <v>66</v>
      </c>
      <c r="G111" s="10" t="n">
        <f aca="false">F65-G65</f>
        <v>0.127</v>
      </c>
    </row>
    <row r="112" customFormat="false" ht="12.8" hidden="false" customHeight="false" outlineLevel="0" collapsed="false">
      <c r="B112" s="0" t="s">
        <v>95</v>
      </c>
      <c r="C112" s="33" t="str">
        <f aca="false">""</f>
        <v/>
      </c>
      <c r="D112" s="10" t="n">
        <f aca="false">C68-D68</f>
        <v>0.0519999999999996</v>
      </c>
      <c r="E112" s="10" t="n">
        <f aca="false">D68-E68</f>
        <v>-7.69000000000001</v>
      </c>
      <c r="F112" s="10" t="n">
        <f aca="false">E68-F68</f>
        <v>7.222</v>
      </c>
      <c r="G112" s="10" t="n">
        <f aca="false">F68-G68</f>
        <v>-5.312</v>
      </c>
    </row>
    <row r="113" customFormat="false" ht="12.8" hidden="false" customHeight="false" outlineLevel="0" collapsed="false">
      <c r="B113" s="0" t="s">
        <v>96</v>
      </c>
      <c r="C113" s="33" t="str">
        <f aca="false">""</f>
        <v/>
      </c>
      <c r="D113" s="10" t="n">
        <f aca="false">C69-D69</f>
        <v>-2.343</v>
      </c>
      <c r="E113" s="10" t="n">
        <f aca="false">D69-E69</f>
        <v>-29.955</v>
      </c>
      <c r="F113" s="10" t="n">
        <f aca="false">E69-F69</f>
        <v>15.198</v>
      </c>
      <c r="G113" s="10" t="n">
        <f aca="false">F69-G69</f>
        <v>-8.172</v>
      </c>
    </row>
    <row r="114" customFormat="false" ht="12.8" hidden="false" customHeight="false" outlineLevel="0" collapsed="false">
      <c r="B114" s="0" t="s">
        <v>97</v>
      </c>
      <c r="C114" s="33" t="str">
        <f aca="false">""</f>
        <v/>
      </c>
      <c r="D114" s="10" t="n">
        <f aca="false">C70-D70</f>
        <v>-1.491</v>
      </c>
      <c r="E114" s="10" t="n">
        <f aca="false">D70-E70</f>
        <v>-10.78</v>
      </c>
      <c r="F114" s="10" t="n">
        <f aca="false">E70-F70</f>
        <v>2.468</v>
      </c>
      <c r="G114" s="10" t="n">
        <f aca="false">F70-G70</f>
        <v>4.832</v>
      </c>
    </row>
    <row r="115" customFormat="false" ht="12.8" hidden="false" customHeight="false" outlineLevel="0" collapsed="false">
      <c r="B115" s="1" t="s">
        <v>127</v>
      </c>
      <c r="C115" s="33" t="str">
        <f aca="false">""</f>
        <v/>
      </c>
      <c r="D115" s="24" t="n">
        <f aca="false">SUM(D104:D114)</f>
        <v>-94.285</v>
      </c>
      <c r="E115" s="24" t="n">
        <f aca="false">SUM(E104:E114)</f>
        <v>-178.857</v>
      </c>
      <c r="F115" s="24" t="n">
        <f aca="false">SUM(F104:F114)</f>
        <v>-65.965</v>
      </c>
      <c r="G115" s="24" t="n">
        <f aca="false">SUM(G104:G114)</f>
        <v>-27.207</v>
      </c>
    </row>
    <row r="116" customFormat="false" ht="12.8" hidden="false" customHeight="false" outlineLevel="0" collapsed="false">
      <c r="B116" s="0" t="s">
        <v>128</v>
      </c>
      <c r="C116" s="33" t="str">
        <f aca="false">""</f>
        <v/>
      </c>
      <c r="D116" s="10" t="n">
        <f aca="false">(D82-C82)-D19</f>
        <v>-15.335</v>
      </c>
      <c r="E116" s="10" t="n">
        <f aca="false">(E82-D82)-E19</f>
        <v>-28.048</v>
      </c>
      <c r="F116" s="10" t="n">
        <f aca="false">(F82-E82)-F19</f>
        <v>-26.4529999999999</v>
      </c>
      <c r="G116" s="10" t="n">
        <f aca="false">(G82-F82)-G19</f>
        <v>-52.545</v>
      </c>
    </row>
    <row r="117" customFormat="false" ht="12.8" hidden="false" customHeight="false" outlineLevel="0" collapsed="false">
      <c r="B117" s="0" t="s">
        <v>111</v>
      </c>
      <c r="C117" s="33" t="str">
        <f aca="false">""</f>
        <v/>
      </c>
      <c r="D117" s="10" t="n">
        <f aca="false">D84-C84</f>
        <v>4.103</v>
      </c>
      <c r="E117" s="10" t="n">
        <f aca="false">E84-D84</f>
        <v>1.242</v>
      </c>
      <c r="F117" s="10" t="n">
        <f aca="false">F84-E84</f>
        <v>8.854</v>
      </c>
      <c r="G117" s="10" t="n">
        <f aca="false">G84-F84</f>
        <v>9.48399999999999</v>
      </c>
    </row>
    <row r="118" customFormat="false" ht="12.8" hidden="false" customHeight="false" outlineLevel="0" collapsed="false">
      <c r="B118" s="0" t="s">
        <v>112</v>
      </c>
      <c r="C118" s="33" t="str">
        <f aca="false">""</f>
        <v/>
      </c>
      <c r="D118" s="10" t="n">
        <f aca="false">D85-C85</f>
        <v>3.972</v>
      </c>
      <c r="E118" s="10" t="n">
        <f aca="false">E85-D85</f>
        <v>-5.244</v>
      </c>
      <c r="F118" s="10" t="n">
        <f aca="false">F85-E85</f>
        <v>-2.338</v>
      </c>
      <c r="G118" s="10" t="n">
        <f aca="false">G85-F85</f>
        <v>1.697</v>
      </c>
    </row>
    <row r="119" customFormat="false" ht="12.8" hidden="false" customHeight="false" outlineLevel="0" collapsed="false">
      <c r="B119" s="0" t="s">
        <v>113</v>
      </c>
      <c r="C119" s="33" t="str">
        <f aca="false">""</f>
        <v/>
      </c>
      <c r="D119" s="10" t="n">
        <f aca="false">D86-C86</f>
        <v>-5.406</v>
      </c>
      <c r="E119" s="10" t="n">
        <f aca="false">E86-D86</f>
        <v>-6.181</v>
      </c>
      <c r="F119" s="10" t="n">
        <f aca="false">F86-E86</f>
        <v>-9.367</v>
      </c>
      <c r="G119" s="10" t="n">
        <f aca="false">G86-F86</f>
        <v>-4.909</v>
      </c>
    </row>
    <row r="120" customFormat="false" ht="12.8" hidden="false" customHeight="false" outlineLevel="0" collapsed="false">
      <c r="B120" s="0" t="s">
        <v>114</v>
      </c>
      <c r="C120" s="33" t="str">
        <f aca="false">""</f>
        <v/>
      </c>
      <c r="D120" s="10" t="n">
        <f aca="false">D87-C87</f>
        <v>53.784</v>
      </c>
      <c r="E120" s="10" t="n">
        <f aca="false">E87-D87</f>
        <v>74.54</v>
      </c>
      <c r="F120" s="10" t="n">
        <f aca="false">F87-E87</f>
        <v>38.405</v>
      </c>
      <c r="G120" s="10" t="n">
        <f aca="false">G87-F87</f>
        <v>62.1850000000001</v>
      </c>
    </row>
    <row r="121" customFormat="false" ht="12.8" hidden="false" customHeight="false" outlineLevel="0" collapsed="false">
      <c r="B121" s="0" t="s">
        <v>115</v>
      </c>
      <c r="C121" s="33" t="str">
        <f aca="false">""</f>
        <v/>
      </c>
      <c r="D121" s="23" t="s">
        <v>66</v>
      </c>
      <c r="E121" s="23" t="s">
        <v>66</v>
      </c>
      <c r="F121" s="23" t="s">
        <v>66</v>
      </c>
      <c r="G121" s="10" t="n">
        <f aca="false">G88-F88</f>
        <v>2.488</v>
      </c>
    </row>
    <row r="122" customFormat="false" ht="12.8" hidden="false" customHeight="false" outlineLevel="0" collapsed="false">
      <c r="B122" s="0" t="s">
        <v>116</v>
      </c>
      <c r="C122" s="33" t="str">
        <f aca="false">""</f>
        <v/>
      </c>
      <c r="D122" s="10" t="n">
        <f aca="false">D89-C89</f>
        <v>-7.95699999999999</v>
      </c>
      <c r="E122" s="10" t="n">
        <f aca="false">E89-D89</f>
        <v>2.014</v>
      </c>
      <c r="F122" s="10" t="n">
        <f aca="false">F89-E89</f>
        <v>13.411</v>
      </c>
      <c r="G122" s="10" t="n">
        <f aca="false">G89-F89</f>
        <v>5.319</v>
      </c>
    </row>
    <row r="123" customFormat="false" ht="12.8" hidden="false" customHeight="false" outlineLevel="0" collapsed="false">
      <c r="B123" s="0" t="s">
        <v>119</v>
      </c>
      <c r="C123" s="33" t="str">
        <f aca="false">""</f>
        <v/>
      </c>
      <c r="D123" s="10" t="n">
        <f aca="false">D92-C92</f>
        <v>0.0400000000000063</v>
      </c>
      <c r="E123" s="10" t="n">
        <f aca="false">E92-D92</f>
        <v>3.678</v>
      </c>
      <c r="F123" s="10" t="n">
        <f aca="false">F92-E92</f>
        <v>10.439</v>
      </c>
      <c r="G123" s="10" t="n">
        <f aca="false">G92-F92</f>
        <v>-5.711</v>
      </c>
    </row>
    <row r="124" customFormat="false" ht="12.8" hidden="false" customHeight="false" outlineLevel="0" collapsed="false">
      <c r="B124" s="0" t="s">
        <v>120</v>
      </c>
      <c r="C124" s="33" t="str">
        <f aca="false">""</f>
        <v/>
      </c>
      <c r="D124" s="10" t="n">
        <f aca="false">D93-C93</f>
        <v>0.432000000000002</v>
      </c>
      <c r="E124" s="10" t="n">
        <f aca="false">E93-D93</f>
        <v>5.427</v>
      </c>
      <c r="F124" s="10" t="n">
        <f aca="false">F93-E93</f>
        <v>-2.955</v>
      </c>
      <c r="G124" s="10" t="n">
        <f aca="false">G93-F93</f>
        <v>9.97</v>
      </c>
    </row>
    <row r="125" customFormat="false" ht="12.8" hidden="false" customHeight="false" outlineLevel="0" collapsed="false">
      <c r="B125" s="0" t="s">
        <v>121</v>
      </c>
      <c r="C125" s="33" t="str">
        <f aca="false">""</f>
        <v/>
      </c>
      <c r="D125" s="10" t="n">
        <f aca="false">D94-C94</f>
        <v>5.698</v>
      </c>
      <c r="E125" s="10" t="n">
        <f aca="false">E94-D94</f>
        <v>63.881</v>
      </c>
      <c r="F125" s="10" t="n">
        <f aca="false">F94-E94</f>
        <v>53.822</v>
      </c>
      <c r="G125" s="10" t="n">
        <f aca="false">G94-F94</f>
        <v>-98.108</v>
      </c>
    </row>
    <row r="126" customFormat="false" ht="12.8" hidden="false" customHeight="false" outlineLevel="0" collapsed="false">
      <c r="B126" s="0" t="s">
        <v>115</v>
      </c>
      <c r="C126" s="33" t="str">
        <f aca="false">""</f>
        <v/>
      </c>
      <c r="D126" s="23" t="s">
        <v>66</v>
      </c>
      <c r="E126" s="23" t="s">
        <v>66</v>
      </c>
      <c r="F126" s="23" t="s">
        <v>66</v>
      </c>
      <c r="G126" s="10" t="n">
        <f aca="false">G95-F95</f>
        <v>0.0370000000000001</v>
      </c>
    </row>
    <row r="127" customFormat="false" ht="12.8" hidden="false" customHeight="false" outlineLevel="0" collapsed="false">
      <c r="B127" s="0" t="s">
        <v>122</v>
      </c>
      <c r="C127" s="33" t="str">
        <f aca="false">""</f>
        <v/>
      </c>
      <c r="D127" s="10" t="n">
        <f aca="false">D96-C96</f>
        <v>6.184</v>
      </c>
      <c r="E127" s="10" t="n">
        <f aca="false">E96-D96</f>
        <v>17.145</v>
      </c>
      <c r="F127" s="10" t="n">
        <f aca="false">F96-E96</f>
        <v>-15.34</v>
      </c>
      <c r="G127" s="10" t="n">
        <f aca="false">G96-F96</f>
        <v>-2.659</v>
      </c>
    </row>
    <row r="128" customFormat="false" ht="12.8" hidden="false" customHeight="false" outlineLevel="0" collapsed="false">
      <c r="B128" s="1" t="s">
        <v>129</v>
      </c>
      <c r="C128" s="0" t="str">
        <f aca="false">""</f>
        <v/>
      </c>
      <c r="D128" s="24" t="n">
        <f aca="false">SUM(D116:D127)</f>
        <v>45.515</v>
      </c>
      <c r="E128" s="24" t="n">
        <f aca="false">SUM(E116:E127)</f>
        <v>128.454</v>
      </c>
      <c r="F128" s="24" t="n">
        <f aca="false">SUM(F116:F127)</f>
        <v>68.478</v>
      </c>
      <c r="G128" s="24" t="n">
        <f aca="false">SUM(G116:G127)</f>
        <v>-72.752</v>
      </c>
    </row>
    <row r="129" customFormat="false" ht="12.8" hidden="false" customHeight="false" outlineLevel="0" collapsed="false">
      <c r="B129" s="27" t="s">
        <v>130</v>
      </c>
      <c r="C129" s="27" t="str">
        <f aca="false">""</f>
        <v/>
      </c>
      <c r="D129" s="28" t="n">
        <f aca="false">D103+D115+D128</f>
        <v>-4.41100000000003</v>
      </c>
      <c r="E129" s="28" t="n">
        <f aca="false">E103+E115+E128</f>
        <v>3.14799999999998</v>
      </c>
      <c r="F129" s="28" t="n">
        <f aca="false">F103+F115+F128</f>
        <v>56.697</v>
      </c>
      <c r="G129" s="28" t="n">
        <f aca="false">G103+G115+G128</f>
        <v>-35.591</v>
      </c>
    </row>
    <row r="130" customFormat="false" ht="12.8" hidden="false" customHeight="false" outlineLevel="0" collapsed="false">
      <c r="D130" s="11"/>
      <c r="E130" s="11"/>
      <c r="F130" s="11"/>
      <c r="G130" s="11"/>
    </row>
    <row r="131" customFormat="false" ht="12.8" hidden="false" customHeight="false" outlineLevel="0" collapsed="false">
      <c r="B131" s="0" t="s">
        <v>131</v>
      </c>
      <c r="D131" s="11" t="n">
        <f aca="false">D71-C71</f>
        <v>-4.40900000000001</v>
      </c>
      <c r="E131" s="11" t="n">
        <f aca="false">E71-D71</f>
        <v>3.244</v>
      </c>
      <c r="F131" s="11" t="n">
        <f aca="false">F71-E71</f>
        <v>66.086</v>
      </c>
      <c r="G131" s="11" t="n">
        <f aca="false">G71-F71</f>
        <v>-35.591</v>
      </c>
    </row>
    <row r="132" customFormat="false" ht="12.8" hidden="false" customHeight="false" outlineLevel="0" collapsed="false">
      <c r="B132" s="0" t="s">
        <v>125</v>
      </c>
      <c r="C132" s="3"/>
      <c r="D132" s="32" t="str">
        <f aca="false">IF(AND((D129-D131)&lt;5,(D129-D131)&gt;-5),"ok","false")</f>
        <v>ok</v>
      </c>
      <c r="E132" s="32" t="str">
        <f aca="false">IF(AND((E129-E131)&lt;5,(E129-E131)&gt;-5),"ok","false")</f>
        <v>ok</v>
      </c>
      <c r="F132" s="32" t="str">
        <f aca="false">IF(AND((F129-F131)&lt;5,(F129-F131)&gt;-5),"ok","false")</f>
        <v>false</v>
      </c>
      <c r="G132" s="32" t="str">
        <f aca="false">IF(AND((G129-G131)&lt;5,(G129-G131)&gt;-5),"ok","false")</f>
        <v>ok</v>
      </c>
      <c r="H132" s="3"/>
    </row>
    <row r="133" customFormat="false" ht="12.8" hidden="false" customHeight="false" outlineLevel="0" collapsed="false">
      <c r="C133" s="3"/>
      <c r="D133" s="3"/>
      <c r="E133" s="3"/>
      <c r="F133" s="3"/>
      <c r="G133" s="3"/>
      <c r="H133" s="3"/>
    </row>
    <row r="134" customFormat="false" ht="12.8" hidden="false" customHeight="false" outlineLevel="0" collapsed="false">
      <c r="G134" s="3"/>
    </row>
    <row r="135" customFormat="false" ht="12.8" hidden="false" customHeight="false" outlineLevel="0" collapsed="false">
      <c r="G135" s="3"/>
    </row>
    <row r="136" customFormat="false" ht="12.8" hidden="false" customHeight="false" outlineLevel="0" collapsed="false">
      <c r="G136" s="3"/>
    </row>
    <row r="137" customFormat="false" ht="12.8" hidden="false" customHeight="false" outlineLevel="0" collapsed="false">
      <c r="G137" s="3"/>
    </row>
    <row r="138" customFormat="false" ht="12.8" hidden="false" customHeight="false" outlineLevel="0" collapsed="false">
      <c r="G138" s="3"/>
    </row>
    <row r="139" customFormat="false" ht="12.8" hidden="false" customHeight="false" outlineLevel="0" collapsed="false">
      <c r="G139" s="3"/>
    </row>
    <row r="140" customFormat="false" ht="12.8" hidden="false" customHeight="false" outlineLevel="0" collapsed="false">
      <c r="G140" s="3"/>
    </row>
    <row r="141" customFormat="false" ht="12.8" hidden="false" customHeight="false" outlineLevel="0" collapsed="false">
      <c r="G141" s="3"/>
    </row>
    <row r="142" customFormat="false" ht="12.8" hidden="false" customHeight="false" outlineLevel="0" collapsed="false">
      <c r="G142" s="3"/>
    </row>
    <row r="143" customFormat="false" ht="12.8" hidden="false" customHeight="false" outlineLevel="0" collapsed="false">
      <c r="G143" s="3"/>
    </row>
  </sheetData>
  <conditionalFormatting sqref="C100:G100">
    <cfRule type="expression" priority="2" aboveAverage="0" equalAverage="0" bottom="0" percent="0" rank="0" text="" dxfId="0">
      <formula>AND((C73-C98)&lt;5,(C73-C98)&gt;-5)</formula>
    </cfRule>
    <cfRule type="expression" priority="3" aboveAverage="0" equalAverage="0" bottom="0" percent="0" rank="0" text="" dxfId="1">
      <formula>OR((C73-C98)&gt;5,(C73-C98)&lt;-5)</formula>
    </cfRule>
    <cfRule type="cellIs" priority="4" operator="equal" aboveAverage="0" equalAverage="0" bottom="0" percent="0" rank="0" text="" dxfId="2">
      <formula>0</formula>
    </cfRule>
  </conditionalFormatting>
  <conditionalFormatting sqref="D132:G132">
    <cfRule type="expression" priority="5" aboveAverage="0" equalAverage="0" bottom="0" percent="0" rank="0" text="" dxfId="0">
      <formula>AND((D129-D131)&lt;5,(D129-D131)&gt;-5)</formula>
    </cfRule>
    <cfRule type="expression" priority="6" aboveAverage="0" equalAverage="0" bottom="0" percent="0" rank="0" text="" dxfId="1">
      <formula>OR((D129-D131)&gt;5,(D129-D131)&lt;-5)</formula>
    </cfRule>
    <cfRule type="cellIs" priority="7" operator="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2021-09-13T20:11:44Z</dcterms:created>
  <dc:creator/>
  <dc:description/>
  <dc:language>de-DE</dc:language>
  <cp:lastModifiedBy/>
  <dcterms:modified xsi:type="dcterms:W3CDTF">2021-09-15T21:59:09Z</dcterms:modified>
  <cp:revision>27</cp:revision>
  <dc:subject/>
  <dc:title/>
</cp:coreProperties>
</file>