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wh-dc-2k16\RedirectedFolders\Mark\Desktop\Spreadsheets\Marks Folder\"/>
    </mc:Choice>
  </mc:AlternateContent>
  <xr:revisionPtr revIDLastSave="0" documentId="13_ncr:1_{1BAFC911-1489-4F38-8EB7-5EAA9716D00C}" xr6:coauthVersionLast="43" xr6:coauthVersionMax="43" xr10:uidLastSave="{00000000-0000-0000-0000-000000000000}"/>
  <bookViews>
    <workbookView xWindow="-120" yWindow="-16320" windowWidth="29040" windowHeight="15840" xr2:uid="{0B18D88B-7CEB-4F71-AD09-5571B87593B5}"/>
  </bookViews>
  <sheets>
    <sheet name="INPUTS_OUTPUTS" sheetId="3" r:id="rId1"/>
    <sheet name="CASH FLOW" sheetId="2" r:id="rId2"/>
  </sheets>
  <definedNames>
    <definedName name="_Order1" hidden="1">0</definedName>
    <definedName name="IntroPrintArea" hidden="1">#REF!</definedName>
    <definedName name="range1">OFFSET('CASH FLOW'!$C$82,0,0,1,MATCH(EDATE(INPUTS_OUTPUTS!$D$8,-1),'CASH FLOW'!$C$82:$L$82,0))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7" i="2" l="1"/>
  <c r="D8" i="3" l="1"/>
  <c r="D40" i="2" l="1"/>
  <c r="C42" i="2"/>
  <c r="C46" i="2"/>
  <c r="C41" i="2"/>
  <c r="C45" i="2"/>
  <c r="C43" i="2"/>
  <c r="C40" i="2"/>
  <c r="C44" i="2"/>
  <c r="C36" i="2"/>
  <c r="C35" i="2"/>
  <c r="C33" i="2"/>
  <c r="C34" i="2"/>
  <c r="C31" i="2"/>
  <c r="BH36" i="2"/>
  <c r="L36" i="2"/>
  <c r="BH35" i="2"/>
  <c r="AZ35" i="2"/>
  <c r="AR35" i="2"/>
  <c r="AJ35" i="2"/>
  <c r="AB35" i="2"/>
  <c r="L35" i="2"/>
  <c r="BL34" i="2"/>
  <c r="BD34" i="2"/>
  <c r="AV34" i="2"/>
  <c r="AN34" i="2"/>
  <c r="BK36" i="2"/>
  <c r="BG36" i="2"/>
  <c r="BC36" i="2"/>
  <c r="AY36" i="2"/>
  <c r="AU36" i="2"/>
  <c r="AQ36" i="2"/>
  <c r="AM36" i="2"/>
  <c r="AI36" i="2"/>
  <c r="AE36" i="2"/>
  <c r="AA36" i="2"/>
  <c r="W36" i="2"/>
  <c r="S36" i="2"/>
  <c r="O36" i="2"/>
  <c r="K36" i="2"/>
  <c r="G36" i="2"/>
  <c r="BK35" i="2"/>
  <c r="BG35" i="2"/>
  <c r="BC35" i="2"/>
  <c r="AY35" i="2"/>
  <c r="AU35" i="2"/>
  <c r="AQ35" i="2"/>
  <c r="AM35" i="2"/>
  <c r="AI35" i="2"/>
  <c r="AE35" i="2"/>
  <c r="AA35" i="2"/>
  <c r="W35" i="2"/>
  <c r="S35" i="2"/>
  <c r="O35" i="2"/>
  <c r="K35" i="2"/>
  <c r="G35" i="2"/>
  <c r="BK34" i="2"/>
  <c r="BJ36" i="2"/>
  <c r="BF36" i="2"/>
  <c r="BB36" i="2"/>
  <c r="AX36" i="2"/>
  <c r="AT36" i="2"/>
  <c r="AP36" i="2"/>
  <c r="AL36" i="2"/>
  <c r="AH36" i="2"/>
  <c r="AD36" i="2"/>
  <c r="Z36" i="2"/>
  <c r="V36" i="2"/>
  <c r="R36" i="2"/>
  <c r="N36" i="2"/>
  <c r="J36" i="2"/>
  <c r="F36" i="2"/>
  <c r="BJ35" i="2"/>
  <c r="BF35" i="2"/>
  <c r="BI36" i="2"/>
  <c r="BE36" i="2"/>
  <c r="BA36" i="2"/>
  <c r="AW36" i="2"/>
  <c r="AS36" i="2"/>
  <c r="AO36" i="2"/>
  <c r="AK36" i="2"/>
  <c r="AG36" i="2"/>
  <c r="AC36" i="2"/>
  <c r="Y36" i="2"/>
  <c r="U36" i="2"/>
  <c r="Q36" i="2"/>
  <c r="M36" i="2"/>
  <c r="I36" i="2"/>
  <c r="E36" i="2"/>
  <c r="BI35" i="2"/>
  <c r="BE35" i="2"/>
  <c r="BA35" i="2"/>
  <c r="AW35" i="2"/>
  <c r="AS35" i="2"/>
  <c r="AO35" i="2"/>
  <c r="AK35" i="2"/>
  <c r="AG35" i="2"/>
  <c r="AC35" i="2"/>
  <c r="Y35" i="2"/>
  <c r="U35" i="2"/>
  <c r="Q35" i="2"/>
  <c r="M35" i="2"/>
  <c r="I35" i="2"/>
  <c r="E35" i="2"/>
  <c r="BI34" i="2"/>
  <c r="BE34" i="2"/>
  <c r="BA34" i="2"/>
  <c r="AW34" i="2"/>
  <c r="AS34" i="2"/>
  <c r="AO34" i="2"/>
  <c r="AK34" i="2"/>
  <c r="AG34" i="2"/>
  <c r="AC34" i="2"/>
  <c r="Y34" i="2"/>
  <c r="U34" i="2"/>
  <c r="Q34" i="2"/>
  <c r="M34" i="2"/>
  <c r="I34" i="2"/>
  <c r="E34" i="2"/>
  <c r="BI33" i="2"/>
  <c r="BE33" i="2"/>
  <c r="BA33" i="2"/>
  <c r="AW33" i="2"/>
  <c r="AS33" i="2"/>
  <c r="AO33" i="2"/>
  <c r="AK33" i="2"/>
  <c r="AG33" i="2"/>
  <c r="AC33" i="2"/>
  <c r="Y33" i="2"/>
  <c r="U33" i="2"/>
  <c r="Q33" i="2"/>
  <c r="M33" i="2"/>
  <c r="I33" i="2"/>
  <c r="E33" i="2"/>
  <c r="BL36" i="2"/>
  <c r="BD36" i="2"/>
  <c r="AZ36" i="2"/>
  <c r="AV36" i="2"/>
  <c r="AR36" i="2"/>
  <c r="AN36" i="2"/>
  <c r="AJ36" i="2"/>
  <c r="AF36" i="2"/>
  <c r="AB36" i="2"/>
  <c r="X36" i="2"/>
  <c r="T36" i="2"/>
  <c r="P36" i="2"/>
  <c r="H36" i="2"/>
  <c r="BL35" i="2"/>
  <c r="BD35" i="2"/>
  <c r="AV35" i="2"/>
  <c r="AN35" i="2"/>
  <c r="AF35" i="2"/>
  <c r="X35" i="2"/>
  <c r="T35" i="2"/>
  <c r="P35" i="2"/>
  <c r="H35" i="2"/>
  <c r="BH34" i="2"/>
  <c r="AZ34" i="2"/>
  <c r="AR34" i="2"/>
  <c r="BB35" i="2"/>
  <c r="AL35" i="2"/>
  <c r="V35" i="2"/>
  <c r="F35" i="2"/>
  <c r="BC34" i="2"/>
  <c r="AU34" i="2"/>
  <c r="AM34" i="2"/>
  <c r="AH34" i="2"/>
  <c r="AB34" i="2"/>
  <c r="W34" i="2"/>
  <c r="R34" i="2"/>
  <c r="L34" i="2"/>
  <c r="G34" i="2"/>
  <c r="BJ33" i="2"/>
  <c r="BD33" i="2"/>
  <c r="AY33" i="2"/>
  <c r="AT33" i="2"/>
  <c r="AN33" i="2"/>
  <c r="AI33" i="2"/>
  <c r="AD33" i="2"/>
  <c r="X33" i="2"/>
  <c r="S33" i="2"/>
  <c r="N33" i="2"/>
  <c r="H33" i="2"/>
  <c r="V33" i="2"/>
  <c r="F33" i="2"/>
  <c r="J33" i="2"/>
  <c r="AX35" i="2"/>
  <c r="AH35" i="2"/>
  <c r="R35" i="2"/>
  <c r="BJ34" i="2"/>
  <c r="BB34" i="2"/>
  <c r="AT34" i="2"/>
  <c r="AL34" i="2"/>
  <c r="AF34" i="2"/>
  <c r="AA34" i="2"/>
  <c r="V34" i="2"/>
  <c r="P34" i="2"/>
  <c r="K34" i="2"/>
  <c r="F34" i="2"/>
  <c r="BH33" i="2"/>
  <c r="BC33" i="2"/>
  <c r="AX33" i="2"/>
  <c r="AR33" i="2"/>
  <c r="AM33" i="2"/>
  <c r="AH33" i="2"/>
  <c r="AB33" i="2"/>
  <c r="W33" i="2"/>
  <c r="R33" i="2"/>
  <c r="L33" i="2"/>
  <c r="G33" i="2"/>
  <c r="P33" i="2"/>
  <c r="AT35" i="2"/>
  <c r="AD35" i="2"/>
  <c r="N35" i="2"/>
  <c r="BG34" i="2"/>
  <c r="AY34" i="2"/>
  <c r="AQ34" i="2"/>
  <c r="AJ34" i="2"/>
  <c r="AE34" i="2"/>
  <c r="Z34" i="2"/>
  <c r="T34" i="2"/>
  <c r="O34" i="2"/>
  <c r="J34" i="2"/>
  <c r="BL33" i="2"/>
  <c r="BG33" i="2"/>
  <c r="BB33" i="2"/>
  <c r="AV33" i="2"/>
  <c r="AQ33" i="2"/>
  <c r="AL33" i="2"/>
  <c r="AF33" i="2"/>
  <c r="AA33" i="2"/>
  <c r="K33" i="2"/>
  <c r="AP35" i="2"/>
  <c r="Z35" i="2"/>
  <c r="J35" i="2"/>
  <c r="BF34" i="2"/>
  <c r="AX34" i="2"/>
  <c r="AP34" i="2"/>
  <c r="AI34" i="2"/>
  <c r="AD34" i="2"/>
  <c r="X34" i="2"/>
  <c r="S34" i="2"/>
  <c r="N34" i="2"/>
  <c r="H34" i="2"/>
  <c r="BK33" i="2"/>
  <c r="BF33" i="2"/>
  <c r="AZ33" i="2"/>
  <c r="AU33" i="2"/>
  <c r="AP33" i="2"/>
  <c r="AJ33" i="2"/>
  <c r="AE33" i="2"/>
  <c r="Z33" i="2"/>
  <c r="T33" i="2"/>
  <c r="O33" i="2"/>
  <c r="D33" i="2"/>
  <c r="D36" i="2"/>
  <c r="D34" i="2"/>
  <c r="D35" i="2"/>
  <c r="D31" i="2"/>
  <c r="BK31" i="2"/>
  <c r="BG31" i="2"/>
  <c r="BC31" i="2"/>
  <c r="AY31" i="2"/>
  <c r="AU31" i="2"/>
  <c r="AQ31" i="2"/>
  <c r="AM31" i="2"/>
  <c r="AI31" i="2"/>
  <c r="AE31" i="2"/>
  <c r="AA31" i="2"/>
  <c r="W31" i="2"/>
  <c r="S31" i="2"/>
  <c r="O31" i="2"/>
  <c r="K31" i="2"/>
  <c r="G31" i="2"/>
  <c r="BJ31" i="2"/>
  <c r="BF31" i="2"/>
  <c r="BB31" i="2"/>
  <c r="AX31" i="2"/>
  <c r="AT31" i="2"/>
  <c r="AP31" i="2"/>
  <c r="AL31" i="2"/>
  <c r="AH31" i="2"/>
  <c r="AD31" i="2"/>
  <c r="Z31" i="2"/>
  <c r="V31" i="2"/>
  <c r="R31" i="2"/>
  <c r="N31" i="2"/>
  <c r="J31" i="2"/>
  <c r="F31" i="2"/>
  <c r="BI31" i="2"/>
  <c r="BE31" i="2"/>
  <c r="BA31" i="2"/>
  <c r="AW31" i="2"/>
  <c r="AS31" i="2"/>
  <c r="AO31" i="2"/>
  <c r="AK31" i="2"/>
  <c r="AG31" i="2"/>
  <c r="AC31" i="2"/>
  <c r="Y31" i="2"/>
  <c r="U31" i="2"/>
  <c r="Q31" i="2"/>
  <c r="M31" i="2"/>
  <c r="I31" i="2"/>
  <c r="E31" i="2"/>
  <c r="BL31" i="2"/>
  <c r="BH31" i="2"/>
  <c r="BD31" i="2"/>
  <c r="AZ31" i="2"/>
  <c r="AV31" i="2"/>
  <c r="AR31" i="2"/>
  <c r="AN31" i="2"/>
  <c r="AJ31" i="2"/>
  <c r="AF31" i="2"/>
  <c r="AB31" i="2"/>
  <c r="X31" i="2"/>
  <c r="T31" i="2"/>
  <c r="P31" i="2"/>
  <c r="L31" i="2"/>
  <c r="H31" i="2"/>
  <c r="BJ46" i="2"/>
  <c r="BF46" i="2"/>
  <c r="BB46" i="2"/>
  <c r="AX46" i="2"/>
  <c r="AT46" i="2"/>
  <c r="AP46" i="2"/>
  <c r="AL46" i="2"/>
  <c r="AH46" i="2"/>
  <c r="AD46" i="2"/>
  <c r="Z46" i="2"/>
  <c r="V46" i="2"/>
  <c r="R46" i="2"/>
  <c r="N46" i="2"/>
  <c r="J46" i="2"/>
  <c r="F46" i="2"/>
  <c r="BJ45" i="2"/>
  <c r="BF45" i="2"/>
  <c r="BB45" i="2"/>
  <c r="AX45" i="2"/>
  <c r="AT45" i="2"/>
  <c r="AP45" i="2"/>
  <c r="AL45" i="2"/>
  <c r="AH45" i="2"/>
  <c r="AD45" i="2"/>
  <c r="Z45" i="2"/>
  <c r="V45" i="2"/>
  <c r="R45" i="2"/>
  <c r="N45" i="2"/>
  <c r="J45" i="2"/>
  <c r="F45" i="2"/>
  <c r="BJ44" i="2"/>
  <c r="BF44" i="2"/>
  <c r="BB44" i="2"/>
  <c r="AX44" i="2"/>
  <c r="AT44" i="2"/>
  <c r="AP44" i="2"/>
  <c r="AL44" i="2"/>
  <c r="AH44" i="2"/>
  <c r="AD44" i="2"/>
  <c r="Z44" i="2"/>
  <c r="V44" i="2"/>
  <c r="R44" i="2"/>
  <c r="N44" i="2"/>
  <c r="J44" i="2"/>
  <c r="F44" i="2"/>
  <c r="BJ43" i="2"/>
  <c r="BF43" i="2"/>
  <c r="BB43" i="2"/>
  <c r="AX43" i="2"/>
  <c r="AT43" i="2"/>
  <c r="AP43" i="2"/>
  <c r="AL43" i="2"/>
  <c r="AH43" i="2"/>
  <c r="AD43" i="2"/>
  <c r="Z43" i="2"/>
  <c r="V43" i="2"/>
  <c r="R43" i="2"/>
  <c r="N43" i="2"/>
  <c r="J43" i="2"/>
  <c r="F43" i="2"/>
  <c r="BJ42" i="2"/>
  <c r="BF42" i="2"/>
  <c r="BB42" i="2"/>
  <c r="AX42" i="2"/>
  <c r="AT42" i="2"/>
  <c r="AP42" i="2"/>
  <c r="AL42" i="2"/>
  <c r="AH42" i="2"/>
  <c r="AD42" i="2"/>
  <c r="Z42" i="2"/>
  <c r="V42" i="2"/>
  <c r="R42" i="2"/>
  <c r="N42" i="2"/>
  <c r="J42" i="2"/>
  <c r="F42" i="2"/>
  <c r="BJ41" i="2"/>
  <c r="BF41" i="2"/>
  <c r="BB41" i="2"/>
  <c r="AX41" i="2"/>
  <c r="AT41" i="2"/>
  <c r="AP41" i="2"/>
  <c r="AL41" i="2"/>
  <c r="AH41" i="2"/>
  <c r="AD41" i="2"/>
  <c r="Z41" i="2"/>
  <c r="BL46" i="2"/>
  <c r="BG46" i="2"/>
  <c r="BA46" i="2"/>
  <c r="AV46" i="2"/>
  <c r="AQ46" i="2"/>
  <c r="AK46" i="2"/>
  <c r="AF46" i="2"/>
  <c r="AA46" i="2"/>
  <c r="U46" i="2"/>
  <c r="P46" i="2"/>
  <c r="K46" i="2"/>
  <c r="E46" i="2"/>
  <c r="BH45" i="2"/>
  <c r="BC45" i="2"/>
  <c r="AW45" i="2"/>
  <c r="AR45" i="2"/>
  <c r="AM45" i="2"/>
  <c r="AG45" i="2"/>
  <c r="AB45" i="2"/>
  <c r="W45" i="2"/>
  <c r="Q45" i="2"/>
  <c r="G45" i="2"/>
  <c r="BI44" i="2"/>
  <c r="BD44" i="2"/>
  <c r="AS44" i="2"/>
  <c r="AN44" i="2"/>
  <c r="AC44" i="2"/>
  <c r="BI46" i="2"/>
  <c r="BD46" i="2"/>
  <c r="AY46" i="2"/>
  <c r="AS46" i="2"/>
  <c r="AN46" i="2"/>
  <c r="AI46" i="2"/>
  <c r="AC46" i="2"/>
  <c r="X46" i="2"/>
  <c r="S46" i="2"/>
  <c r="M46" i="2"/>
  <c r="H46" i="2"/>
  <c r="BK45" i="2"/>
  <c r="BE45" i="2"/>
  <c r="AZ45" i="2"/>
  <c r="AU45" i="2"/>
  <c r="AO45" i="2"/>
  <c r="AJ45" i="2"/>
  <c r="AE45" i="2"/>
  <c r="Y45" i="2"/>
  <c r="T45" i="2"/>
  <c r="O45" i="2"/>
  <c r="I45" i="2"/>
  <c r="BL44" i="2"/>
  <c r="BG44" i="2"/>
  <c r="BA44" i="2"/>
  <c r="AV44" i="2"/>
  <c r="AQ44" i="2"/>
  <c r="AK44" i="2"/>
  <c r="AF44" i="2"/>
  <c r="AA44" i="2"/>
  <c r="U44" i="2"/>
  <c r="P44" i="2"/>
  <c r="K44" i="2"/>
  <c r="E44" i="2"/>
  <c r="BH43" i="2"/>
  <c r="BC43" i="2"/>
  <c r="AW43" i="2"/>
  <c r="AR43" i="2"/>
  <c r="AM43" i="2"/>
  <c r="AG43" i="2"/>
  <c r="AB43" i="2"/>
  <c r="W43" i="2"/>
  <c r="Q43" i="2"/>
  <c r="L43" i="2"/>
  <c r="G43" i="2"/>
  <c r="BI42" i="2"/>
  <c r="BD42" i="2"/>
  <c r="AY42" i="2"/>
  <c r="AS42" i="2"/>
  <c r="AN42" i="2"/>
  <c r="AI42" i="2"/>
  <c r="AC42" i="2"/>
  <c r="X42" i="2"/>
  <c r="S42" i="2"/>
  <c r="M42" i="2"/>
  <c r="H42" i="2"/>
  <c r="BK41" i="2"/>
  <c r="BE41" i="2"/>
  <c r="AZ41" i="2"/>
  <c r="AU41" i="2"/>
  <c r="AO41" i="2"/>
  <c r="AJ41" i="2"/>
  <c r="AE41" i="2"/>
  <c r="Y41" i="2"/>
  <c r="U41" i="2"/>
  <c r="Q41" i="2"/>
  <c r="M41" i="2"/>
  <c r="I41" i="2"/>
  <c r="E41" i="2"/>
  <c r="BI40" i="2"/>
  <c r="BE40" i="2"/>
  <c r="BA40" i="2"/>
  <c r="AW40" i="2"/>
  <c r="AS40" i="2"/>
  <c r="AO40" i="2"/>
  <c r="AK40" i="2"/>
  <c r="AG40" i="2"/>
  <c r="AC40" i="2"/>
  <c r="Y40" i="2"/>
  <c r="U40" i="2"/>
  <c r="Q40" i="2"/>
  <c r="M40" i="2"/>
  <c r="I40" i="2"/>
  <c r="E40" i="2"/>
  <c r="BH46" i="2"/>
  <c r="BC46" i="2"/>
  <c r="AW46" i="2"/>
  <c r="AR46" i="2"/>
  <c r="AM46" i="2"/>
  <c r="AG46" i="2"/>
  <c r="AB46" i="2"/>
  <c r="W46" i="2"/>
  <c r="Q46" i="2"/>
  <c r="L46" i="2"/>
  <c r="G46" i="2"/>
  <c r="BI45" i="2"/>
  <c r="BD45" i="2"/>
  <c r="AY45" i="2"/>
  <c r="AS45" i="2"/>
  <c r="AN45" i="2"/>
  <c r="AI45" i="2"/>
  <c r="AC45" i="2"/>
  <c r="X45" i="2"/>
  <c r="S45" i="2"/>
  <c r="M45" i="2"/>
  <c r="H45" i="2"/>
  <c r="BK44" i="2"/>
  <c r="BE44" i="2"/>
  <c r="AZ44" i="2"/>
  <c r="AU44" i="2"/>
  <c r="AO44" i="2"/>
  <c r="AJ44" i="2"/>
  <c r="AE44" i="2"/>
  <c r="Y44" i="2"/>
  <c r="T44" i="2"/>
  <c r="O44" i="2"/>
  <c r="I44" i="2"/>
  <c r="BL43" i="2"/>
  <c r="BG43" i="2"/>
  <c r="BA43" i="2"/>
  <c r="AV43" i="2"/>
  <c r="AQ43" i="2"/>
  <c r="AK43" i="2"/>
  <c r="AF43" i="2"/>
  <c r="AA43" i="2"/>
  <c r="U43" i="2"/>
  <c r="P43" i="2"/>
  <c r="K43" i="2"/>
  <c r="E43" i="2"/>
  <c r="BH42" i="2"/>
  <c r="BC42" i="2"/>
  <c r="AW42" i="2"/>
  <c r="AR42" i="2"/>
  <c r="AM42" i="2"/>
  <c r="AG42" i="2"/>
  <c r="AB42" i="2"/>
  <c r="W42" i="2"/>
  <c r="Q42" i="2"/>
  <c r="L42" i="2"/>
  <c r="G42" i="2"/>
  <c r="BI41" i="2"/>
  <c r="BD41" i="2"/>
  <c r="AY41" i="2"/>
  <c r="AS41" i="2"/>
  <c r="AN41" i="2"/>
  <c r="AI41" i="2"/>
  <c r="AC41" i="2"/>
  <c r="X41" i="2"/>
  <c r="T41" i="2"/>
  <c r="P41" i="2"/>
  <c r="L41" i="2"/>
  <c r="H41" i="2"/>
  <c r="BL40" i="2"/>
  <c r="BH40" i="2"/>
  <c r="BD40" i="2"/>
  <c r="AZ40" i="2"/>
  <c r="AV40" i="2"/>
  <c r="AR40" i="2"/>
  <c r="AN40" i="2"/>
  <c r="AJ40" i="2"/>
  <c r="AF40" i="2"/>
  <c r="AB40" i="2"/>
  <c r="X40" i="2"/>
  <c r="T40" i="2"/>
  <c r="P40" i="2"/>
  <c r="L40" i="2"/>
  <c r="H40" i="2"/>
  <c r="L45" i="2"/>
  <c r="AY44" i="2"/>
  <c r="AI44" i="2"/>
  <c r="BK46" i="2"/>
  <c r="AO46" i="2"/>
  <c r="T46" i="2"/>
  <c r="BG45" i="2"/>
  <c r="AK45" i="2"/>
  <c r="P45" i="2"/>
  <c r="BC44" i="2"/>
  <c r="AG44" i="2"/>
  <c r="S44" i="2"/>
  <c r="H44" i="2"/>
  <c r="BE43" i="2"/>
  <c r="AU43" i="2"/>
  <c r="AJ43" i="2"/>
  <c r="Y43" i="2"/>
  <c r="O43" i="2"/>
  <c r="BL42" i="2"/>
  <c r="BA42" i="2"/>
  <c r="AQ42" i="2"/>
  <c r="AF42" i="2"/>
  <c r="U42" i="2"/>
  <c r="K42" i="2"/>
  <c r="BH41" i="2"/>
  <c r="AW41" i="2"/>
  <c r="AM41" i="2"/>
  <c r="AB41" i="2"/>
  <c r="S41" i="2"/>
  <c r="K41" i="2"/>
  <c r="BK40" i="2"/>
  <c r="BC40" i="2"/>
  <c r="AU40" i="2"/>
  <c r="AM40" i="2"/>
  <c r="AE40" i="2"/>
  <c r="W40" i="2"/>
  <c r="O40" i="2"/>
  <c r="G40" i="2"/>
  <c r="AI40" i="2"/>
  <c r="K40" i="2"/>
  <c r="Y46" i="2"/>
  <c r="AQ45" i="2"/>
  <c r="AM44" i="2"/>
  <c r="AY43" i="2"/>
  <c r="S43" i="2"/>
  <c r="AU42" i="2"/>
  <c r="O42" i="2"/>
  <c r="AQ41" i="2"/>
  <c r="N41" i="2"/>
  <c r="AX40" i="2"/>
  <c r="AH40" i="2"/>
  <c r="J40" i="2"/>
  <c r="BE46" i="2"/>
  <c r="AJ46" i="2"/>
  <c r="O46" i="2"/>
  <c r="BA45" i="2"/>
  <c r="AF45" i="2"/>
  <c r="K45" i="2"/>
  <c r="AW44" i="2"/>
  <c r="AB44" i="2"/>
  <c r="Q44" i="2"/>
  <c r="G44" i="2"/>
  <c r="BD43" i="2"/>
  <c r="AS43" i="2"/>
  <c r="AI43" i="2"/>
  <c r="X43" i="2"/>
  <c r="M43" i="2"/>
  <c r="BK42" i="2"/>
  <c r="AZ42" i="2"/>
  <c r="AO42" i="2"/>
  <c r="AE42" i="2"/>
  <c r="T42" i="2"/>
  <c r="I42" i="2"/>
  <c r="BG41" i="2"/>
  <c r="AV41" i="2"/>
  <c r="AK41" i="2"/>
  <c r="AA41" i="2"/>
  <c r="R41" i="2"/>
  <c r="J41" i="2"/>
  <c r="BJ40" i="2"/>
  <c r="BB40" i="2"/>
  <c r="AT40" i="2"/>
  <c r="AL40" i="2"/>
  <c r="AD40" i="2"/>
  <c r="V40" i="2"/>
  <c r="N40" i="2"/>
  <c r="F40" i="2"/>
  <c r="AA40" i="2"/>
  <c r="AU46" i="2"/>
  <c r="U45" i="2"/>
  <c r="W44" i="2"/>
  <c r="BI43" i="2"/>
  <c r="AC43" i="2"/>
  <c r="BE42" i="2"/>
  <c r="Y42" i="2"/>
  <c r="BA41" i="2"/>
  <c r="V41" i="2"/>
  <c r="F41" i="2"/>
  <c r="AP40" i="2"/>
  <c r="Z40" i="2"/>
  <c r="AZ46" i="2"/>
  <c r="AE46" i="2"/>
  <c r="I46" i="2"/>
  <c r="AV45" i="2"/>
  <c r="AA45" i="2"/>
  <c r="E45" i="2"/>
  <c r="AR44" i="2"/>
  <c r="X44" i="2"/>
  <c r="M44" i="2"/>
  <c r="BK43" i="2"/>
  <c r="AZ43" i="2"/>
  <c r="AO43" i="2"/>
  <c r="AE43" i="2"/>
  <c r="T43" i="2"/>
  <c r="I43" i="2"/>
  <c r="BG42" i="2"/>
  <c r="AV42" i="2"/>
  <c r="AK42" i="2"/>
  <c r="AA42" i="2"/>
  <c r="P42" i="2"/>
  <c r="E42" i="2"/>
  <c r="BC41" i="2"/>
  <c r="AR41" i="2"/>
  <c r="AG41" i="2"/>
  <c r="W41" i="2"/>
  <c r="O41" i="2"/>
  <c r="G41" i="2"/>
  <c r="BG40" i="2"/>
  <c r="AY40" i="2"/>
  <c r="AQ40" i="2"/>
  <c r="S40" i="2"/>
  <c r="BL45" i="2"/>
  <c r="BH44" i="2"/>
  <c r="L44" i="2"/>
  <c r="AN43" i="2"/>
  <c r="H43" i="2"/>
  <c r="AJ42" i="2"/>
  <c r="BL41" i="2"/>
  <c r="AF41" i="2"/>
  <c r="BF40" i="2"/>
  <c r="R40" i="2"/>
  <c r="D45" i="2"/>
  <c r="D41" i="2"/>
  <c r="D44" i="2"/>
  <c r="D43" i="2"/>
  <c r="D46" i="2"/>
  <c r="D42" i="2"/>
  <c r="R16" i="3"/>
  <c r="S16" i="3" s="1"/>
  <c r="T16" i="3" s="1"/>
  <c r="P18" i="3"/>
  <c r="P19" i="3" s="1"/>
  <c r="P20" i="3" s="1"/>
  <c r="Q7" i="3"/>
  <c r="R8" i="3"/>
  <c r="S8" i="3" s="1"/>
  <c r="T8" i="3" s="1"/>
  <c r="P10" i="3"/>
  <c r="P11" i="3" s="1"/>
  <c r="P12" i="3" s="1"/>
  <c r="O9" i="3"/>
  <c r="K27" i="3" l="1"/>
  <c r="K26" i="3" l="1"/>
  <c r="K25" i="3"/>
  <c r="K24" i="3"/>
  <c r="G13" i="3" l="1"/>
  <c r="M9" i="3" l="1"/>
  <c r="B39" i="2" l="1"/>
  <c r="B30" i="2"/>
  <c r="D23" i="3"/>
  <c r="D11" i="3"/>
  <c r="D12" i="3" s="1"/>
  <c r="C9" i="2" l="1"/>
  <c r="M6" i="3"/>
  <c r="H8" i="3"/>
  <c r="M7" i="3" l="1"/>
  <c r="M27" i="3"/>
  <c r="D25" i="3"/>
  <c r="C56" i="2" s="1"/>
  <c r="C57" i="2" s="1"/>
  <c r="C59" i="2" s="1"/>
  <c r="D27" i="3" l="1"/>
  <c r="D28" i="3" l="1"/>
  <c r="D31" i="3" s="1"/>
  <c r="C17" i="2" l="1"/>
  <c r="D13" i="2"/>
  <c r="E13" i="2" s="1"/>
  <c r="F13" i="2" s="1"/>
  <c r="G13" i="2" s="1"/>
  <c r="H13" i="2" s="1"/>
  <c r="I13" i="2" s="1"/>
  <c r="J13" i="2" s="1"/>
  <c r="K13" i="2" s="1"/>
  <c r="L13" i="2" s="1"/>
  <c r="M13" i="2" s="1"/>
  <c r="N13" i="2" s="1"/>
  <c r="O13" i="2" s="1"/>
  <c r="P13" i="2" s="1"/>
  <c r="Q13" i="2" s="1"/>
  <c r="R13" i="2" s="1"/>
  <c r="S13" i="2" s="1"/>
  <c r="T13" i="2" s="1"/>
  <c r="U13" i="2" s="1"/>
  <c r="V13" i="2" s="1"/>
  <c r="W13" i="2" s="1"/>
  <c r="X13" i="2" s="1"/>
  <c r="Y13" i="2" s="1"/>
  <c r="Z13" i="2" s="1"/>
  <c r="AA13" i="2" s="1"/>
  <c r="AB13" i="2" s="1"/>
  <c r="AC13" i="2" s="1"/>
  <c r="AD13" i="2" s="1"/>
  <c r="AE13" i="2" s="1"/>
  <c r="AF13" i="2" s="1"/>
  <c r="AG13" i="2" s="1"/>
  <c r="AH13" i="2" s="1"/>
  <c r="AI13" i="2" s="1"/>
  <c r="AJ13" i="2" s="1"/>
  <c r="AK13" i="2" s="1"/>
  <c r="AL13" i="2" s="1"/>
  <c r="AM13" i="2" s="1"/>
  <c r="AN13" i="2" s="1"/>
  <c r="AO13" i="2" s="1"/>
  <c r="AP13" i="2" s="1"/>
  <c r="AQ13" i="2" s="1"/>
  <c r="AR13" i="2" s="1"/>
  <c r="AS13" i="2" s="1"/>
  <c r="AT13" i="2" s="1"/>
  <c r="AU13" i="2" s="1"/>
  <c r="AV13" i="2" s="1"/>
  <c r="AW13" i="2" s="1"/>
  <c r="AX13" i="2" s="1"/>
  <c r="AY13" i="2" s="1"/>
  <c r="AZ13" i="2" s="1"/>
  <c r="BA13" i="2" s="1"/>
  <c r="BB13" i="2" s="1"/>
  <c r="BC13" i="2" s="1"/>
  <c r="BD13" i="2" s="1"/>
  <c r="BE13" i="2" s="1"/>
  <c r="BF13" i="2" s="1"/>
  <c r="BG13" i="2" s="1"/>
  <c r="BH13" i="2" s="1"/>
  <c r="BI13" i="2" s="1"/>
  <c r="BJ13" i="2" s="1"/>
  <c r="BK13" i="2" s="1"/>
  <c r="BL13" i="2" s="1"/>
  <c r="C20" i="2"/>
  <c r="G11" i="3"/>
  <c r="H23" i="3"/>
  <c r="H12" i="3"/>
  <c r="D30" i="3" l="1"/>
  <c r="M18" i="3" s="1"/>
  <c r="BJ21" i="2"/>
  <c r="BK21" i="2"/>
  <c r="BL21" i="2"/>
  <c r="C47" i="2"/>
  <c r="BG21" i="2"/>
  <c r="D21" i="2"/>
  <c r="H21" i="2"/>
  <c r="L21" i="2"/>
  <c r="P21" i="2"/>
  <c r="T21" i="2"/>
  <c r="X21" i="2"/>
  <c r="AB21" i="2"/>
  <c r="AF21" i="2"/>
  <c r="AJ21" i="2"/>
  <c r="AN21" i="2"/>
  <c r="AR21" i="2"/>
  <c r="AV21" i="2"/>
  <c r="AZ21" i="2"/>
  <c r="BD21" i="2"/>
  <c r="BH21" i="2"/>
  <c r="F21" i="2"/>
  <c r="J21" i="2"/>
  <c r="N21" i="2"/>
  <c r="R21" i="2"/>
  <c r="V21" i="2"/>
  <c r="Z21" i="2"/>
  <c r="AD21" i="2"/>
  <c r="AH21" i="2"/>
  <c r="AL21" i="2"/>
  <c r="AP21" i="2"/>
  <c r="AT21" i="2"/>
  <c r="AX21" i="2"/>
  <c r="BB21" i="2"/>
  <c r="BF21" i="2"/>
  <c r="E21" i="2"/>
  <c r="I21" i="2"/>
  <c r="M21" i="2"/>
  <c r="Q21" i="2"/>
  <c r="U21" i="2"/>
  <c r="Y21" i="2"/>
  <c r="AC21" i="2"/>
  <c r="AG21" i="2"/>
  <c r="AK21" i="2"/>
  <c r="AO21" i="2"/>
  <c r="AS21" i="2"/>
  <c r="AW21" i="2"/>
  <c r="BA21" i="2"/>
  <c r="BE21" i="2"/>
  <c r="BI21" i="2"/>
  <c r="C21" i="2"/>
  <c r="G21" i="2"/>
  <c r="K21" i="2"/>
  <c r="O21" i="2"/>
  <c r="S21" i="2"/>
  <c r="W21" i="2"/>
  <c r="AA21" i="2"/>
  <c r="AE21" i="2"/>
  <c r="AI21" i="2"/>
  <c r="AM21" i="2"/>
  <c r="AQ21" i="2"/>
  <c r="AU21" i="2"/>
  <c r="AY21" i="2"/>
  <c r="BC21" i="2"/>
  <c r="D33" i="3" l="1"/>
  <c r="P16" i="3" s="1"/>
  <c r="M11" i="3"/>
  <c r="M10" i="3" s="1"/>
  <c r="D34" i="3"/>
  <c r="C5" i="2"/>
  <c r="C19" i="2"/>
  <c r="B47" i="2"/>
  <c r="B46" i="2"/>
  <c r="B45" i="2"/>
  <c r="B44" i="2"/>
  <c r="B43" i="2"/>
  <c r="B42" i="2"/>
  <c r="B41" i="2"/>
  <c r="B40" i="2"/>
  <c r="B37" i="2"/>
  <c r="B36" i="2"/>
  <c r="B35" i="2"/>
  <c r="B34" i="2"/>
  <c r="B33" i="2"/>
  <c r="B32" i="2"/>
  <c r="B31" i="2"/>
  <c r="M14" i="3" l="1"/>
  <c r="M12" i="3"/>
  <c r="C15" i="2"/>
  <c r="C58" i="2"/>
  <c r="C32" i="2"/>
  <c r="D5" i="2"/>
  <c r="D28" i="2"/>
  <c r="C22" i="2"/>
  <c r="C24" i="2" s="1"/>
  <c r="C3" i="2"/>
  <c r="D20" i="2" l="1"/>
  <c r="D47" i="2" s="1"/>
  <c r="C60" i="2"/>
  <c r="C61" i="2" s="1"/>
  <c r="D57" i="2" s="1"/>
  <c r="D15" i="2"/>
  <c r="D16" i="2" s="1"/>
  <c r="D17" i="2" s="1"/>
  <c r="D19" i="2" s="1"/>
  <c r="E28" i="2"/>
  <c r="D3" i="2"/>
  <c r="E5" i="2"/>
  <c r="D32" i="2" l="1"/>
  <c r="D37" i="2"/>
  <c r="E20" i="2"/>
  <c r="E47" i="2" s="1"/>
  <c r="D59" i="2"/>
  <c r="D58" i="2"/>
  <c r="C49" i="2"/>
  <c r="E15" i="2"/>
  <c r="E16" i="2" s="1"/>
  <c r="F28" i="2"/>
  <c r="F5" i="2"/>
  <c r="E3" i="2"/>
  <c r="E32" i="2" l="1"/>
  <c r="E37" i="2"/>
  <c r="D60" i="2"/>
  <c r="D61" i="2" s="1"/>
  <c r="E57" i="2" s="1"/>
  <c r="E58" i="2" s="1"/>
  <c r="E17" i="2"/>
  <c r="E19" i="2" s="1"/>
  <c r="C52" i="2"/>
  <c r="F20" i="2"/>
  <c r="F47" i="2" s="1"/>
  <c r="F15" i="2"/>
  <c r="F16" i="2" s="1"/>
  <c r="F17" i="2" s="1"/>
  <c r="F19" i="2" s="1"/>
  <c r="G28" i="2"/>
  <c r="G5" i="2"/>
  <c r="F3" i="2"/>
  <c r="D22" i="2"/>
  <c r="F32" i="2" l="1"/>
  <c r="F37" i="2"/>
  <c r="E59" i="2"/>
  <c r="E60" i="2" s="1"/>
  <c r="E61" i="2" s="1"/>
  <c r="F57" i="2" s="1"/>
  <c r="F59" i="2" s="1"/>
  <c r="C68" i="2"/>
  <c r="C71" i="2" s="1"/>
  <c r="C64" i="2"/>
  <c r="C78" i="2" s="1"/>
  <c r="G20" i="2"/>
  <c r="G47" i="2" s="1"/>
  <c r="H28" i="2"/>
  <c r="D24" i="2"/>
  <c r="G15" i="2"/>
  <c r="G3" i="2"/>
  <c r="H5" i="2"/>
  <c r="C82" i="2" s="1"/>
  <c r="D82" i="2" s="1"/>
  <c r="E82" i="2" s="1"/>
  <c r="F82" i="2" s="1"/>
  <c r="G82" i="2" s="1"/>
  <c r="H82" i="2" s="1"/>
  <c r="I82" i="2" s="1"/>
  <c r="J82" i="2" s="1"/>
  <c r="K82" i="2" s="1"/>
  <c r="L82" i="2" s="1"/>
  <c r="E22" i="2"/>
  <c r="G32" i="2" l="1"/>
  <c r="G37" i="2"/>
  <c r="C73" i="2"/>
  <c r="C79" i="2" s="1"/>
  <c r="C80" i="2" s="1"/>
  <c r="F58" i="2"/>
  <c r="F60" i="2" s="1"/>
  <c r="F61" i="2" s="1"/>
  <c r="G57" i="2" s="1"/>
  <c r="H20" i="2"/>
  <c r="H47" i="2" s="1"/>
  <c r="D49" i="2"/>
  <c r="H15" i="2"/>
  <c r="E24" i="2"/>
  <c r="I28" i="2"/>
  <c r="G16" i="2"/>
  <c r="I5" i="2"/>
  <c r="H3" i="2"/>
  <c r="F22" i="2"/>
  <c r="H32" i="2" l="1"/>
  <c r="H37" i="2"/>
  <c r="D52" i="2"/>
  <c r="D68" i="2" s="1"/>
  <c r="D71" i="2" s="1"/>
  <c r="G59" i="2"/>
  <c r="G58" i="2"/>
  <c r="I20" i="2"/>
  <c r="I47" i="2" s="1"/>
  <c r="E49" i="2"/>
  <c r="E52" i="2" s="1"/>
  <c r="E68" i="2" s="1"/>
  <c r="H16" i="2"/>
  <c r="H17" i="2" s="1"/>
  <c r="H19" i="2" s="1"/>
  <c r="I15" i="2"/>
  <c r="F24" i="2"/>
  <c r="J28" i="2"/>
  <c r="J5" i="2"/>
  <c r="I3" i="2"/>
  <c r="G17" i="2"/>
  <c r="G19" i="2" s="1"/>
  <c r="G22" i="2"/>
  <c r="I32" i="2" l="1"/>
  <c r="I37" i="2"/>
  <c r="D64" i="2"/>
  <c r="D78" i="2" s="1"/>
  <c r="D73" i="2"/>
  <c r="D79" i="2" s="1"/>
  <c r="G60" i="2"/>
  <c r="G61" i="2" s="1"/>
  <c r="H57" i="2" s="1"/>
  <c r="H58" i="2" s="1"/>
  <c r="E71" i="2"/>
  <c r="J20" i="2"/>
  <c r="J47" i="2" s="1"/>
  <c r="E64" i="2"/>
  <c r="E78" i="2" s="1"/>
  <c r="F49" i="2"/>
  <c r="F52" i="2" s="1"/>
  <c r="F68" i="2" s="1"/>
  <c r="I16" i="2"/>
  <c r="I17" i="2" s="1"/>
  <c r="I19" i="2" s="1"/>
  <c r="J15" i="2"/>
  <c r="K28" i="2"/>
  <c r="G24" i="2"/>
  <c r="K5" i="2"/>
  <c r="J3" i="2"/>
  <c r="H22" i="2"/>
  <c r="J32" i="2" l="1"/>
  <c r="J37" i="2"/>
  <c r="H59" i="2"/>
  <c r="H60" i="2" s="1"/>
  <c r="H61" i="2" s="1"/>
  <c r="I57" i="2" s="1"/>
  <c r="I58" i="2" s="1"/>
  <c r="D80" i="2"/>
  <c r="E73" i="2"/>
  <c r="E79" i="2" s="1"/>
  <c r="E80" i="2" s="1"/>
  <c r="G49" i="2"/>
  <c r="F71" i="2"/>
  <c r="K20" i="2"/>
  <c r="K47" i="2" s="1"/>
  <c r="F64" i="2"/>
  <c r="F78" i="2" s="1"/>
  <c r="J16" i="2"/>
  <c r="J17" i="2" s="1"/>
  <c r="J19" i="2" s="1"/>
  <c r="K15" i="2"/>
  <c r="H24" i="2"/>
  <c r="L28" i="2"/>
  <c r="L5" i="2"/>
  <c r="K3" i="2"/>
  <c r="I22" i="2"/>
  <c r="K32" i="2" l="1"/>
  <c r="K37" i="2"/>
  <c r="F73" i="2"/>
  <c r="F79" i="2" s="1"/>
  <c r="F80" i="2" s="1"/>
  <c r="G52" i="2"/>
  <c r="G64" i="2" s="1"/>
  <c r="G78" i="2" s="1"/>
  <c r="L20" i="2"/>
  <c r="L47" i="2" s="1"/>
  <c r="I59" i="2"/>
  <c r="H49" i="2"/>
  <c r="H52" i="2" s="1"/>
  <c r="H68" i="2" s="1"/>
  <c r="K16" i="2"/>
  <c r="K17" i="2" s="1"/>
  <c r="K19" i="2" s="1"/>
  <c r="L15" i="2"/>
  <c r="I24" i="2"/>
  <c r="M28" i="2"/>
  <c r="L3" i="2"/>
  <c r="M5" i="2"/>
  <c r="J22" i="2"/>
  <c r="L32" i="2" l="1"/>
  <c r="L37" i="2"/>
  <c r="G68" i="2"/>
  <c r="G71" i="2" s="1"/>
  <c r="G73" i="2" s="1"/>
  <c r="G79" i="2" s="1"/>
  <c r="G80" i="2" s="1"/>
  <c r="H71" i="2"/>
  <c r="M20" i="2"/>
  <c r="M47" i="2" s="1"/>
  <c r="H64" i="2"/>
  <c r="H78" i="2" s="1"/>
  <c r="I60" i="2"/>
  <c r="I61" i="2" s="1"/>
  <c r="J57" i="2" s="1"/>
  <c r="J58" i="2" s="1"/>
  <c r="I49" i="2"/>
  <c r="I52" i="2" s="1"/>
  <c r="I68" i="2" s="1"/>
  <c r="L16" i="2"/>
  <c r="L17" i="2" s="1"/>
  <c r="L19" i="2" s="1"/>
  <c r="M15" i="2"/>
  <c r="N28" i="2"/>
  <c r="J24" i="2"/>
  <c r="N5" i="2"/>
  <c r="M3" i="2"/>
  <c r="K22" i="2"/>
  <c r="M32" i="2" l="1"/>
  <c r="M37" i="2"/>
  <c r="H73" i="2"/>
  <c r="H79" i="2" s="1"/>
  <c r="H80" i="2" s="1"/>
  <c r="C83" i="2" s="1"/>
  <c r="I71" i="2"/>
  <c r="N20" i="2"/>
  <c r="N47" i="2" s="1"/>
  <c r="I64" i="2"/>
  <c r="I78" i="2" s="1"/>
  <c r="J59" i="2"/>
  <c r="J49" i="2"/>
  <c r="J52" i="2" s="1"/>
  <c r="J68" i="2" s="1"/>
  <c r="M16" i="2"/>
  <c r="M17" i="2" s="1"/>
  <c r="M19" i="2" s="1"/>
  <c r="N15" i="2"/>
  <c r="O28" i="2"/>
  <c r="K24" i="2"/>
  <c r="O5" i="2"/>
  <c r="N3" i="2"/>
  <c r="L22" i="2"/>
  <c r="N32" i="2" l="1"/>
  <c r="N37" i="2"/>
  <c r="I73" i="2"/>
  <c r="I79" i="2" s="1"/>
  <c r="I80" i="2" s="1"/>
  <c r="J71" i="2"/>
  <c r="O20" i="2"/>
  <c r="O47" i="2" s="1"/>
  <c r="J64" i="2"/>
  <c r="J78" i="2" s="1"/>
  <c r="J60" i="2"/>
  <c r="J61" i="2" s="1"/>
  <c r="K57" i="2" s="1"/>
  <c r="K58" i="2" s="1"/>
  <c r="N16" i="2"/>
  <c r="N17" i="2" s="1"/>
  <c r="N19" i="2" s="1"/>
  <c r="K49" i="2"/>
  <c r="K52" i="2" s="1"/>
  <c r="K68" i="2" s="1"/>
  <c r="O15" i="2"/>
  <c r="O16" i="2" s="1"/>
  <c r="O17" i="2" s="1"/>
  <c r="O19" i="2" s="1"/>
  <c r="P28" i="2"/>
  <c r="L24" i="2"/>
  <c r="O3" i="2"/>
  <c r="P5" i="2"/>
  <c r="M22" i="2"/>
  <c r="O32" i="2" l="1"/>
  <c r="O37" i="2"/>
  <c r="J73" i="2"/>
  <c r="J79" i="2" s="1"/>
  <c r="J80" i="2" s="1"/>
  <c r="K71" i="2"/>
  <c r="P20" i="2"/>
  <c r="P47" i="2" s="1"/>
  <c r="K59" i="2"/>
  <c r="L49" i="2"/>
  <c r="L52" i="2" s="1"/>
  <c r="L68" i="2" s="1"/>
  <c r="P15" i="2"/>
  <c r="P16" i="2" s="1"/>
  <c r="P17" i="2" s="1"/>
  <c r="P19" i="2" s="1"/>
  <c r="M24" i="2"/>
  <c r="Q28" i="2"/>
  <c r="Q5" i="2"/>
  <c r="P3" i="2"/>
  <c r="N22" i="2"/>
  <c r="P32" i="2" l="1"/>
  <c r="P37" i="2"/>
  <c r="K73" i="2"/>
  <c r="K79" i="2" s="1"/>
  <c r="Q20" i="2"/>
  <c r="Q47" i="2" s="1"/>
  <c r="K60" i="2"/>
  <c r="K61" i="2" s="1"/>
  <c r="L57" i="2" s="1"/>
  <c r="L58" i="2" s="1"/>
  <c r="L71" i="2" s="1"/>
  <c r="K64" i="2"/>
  <c r="K78" i="2" s="1"/>
  <c r="M49" i="2"/>
  <c r="M52" i="2" s="1"/>
  <c r="M68" i="2" s="1"/>
  <c r="Q15" i="2"/>
  <c r="Q16" i="2" s="1"/>
  <c r="Q17" i="2" s="1"/>
  <c r="Q19" i="2" s="1"/>
  <c r="R28" i="2"/>
  <c r="N24" i="2"/>
  <c r="Q3" i="2"/>
  <c r="R5" i="2"/>
  <c r="O22" i="2"/>
  <c r="O24" i="2" s="1"/>
  <c r="Q32" i="2" l="1"/>
  <c r="Q37" i="2"/>
  <c r="L73" i="2"/>
  <c r="L79" i="2" s="1"/>
  <c r="K80" i="2"/>
  <c r="R20" i="2"/>
  <c r="R47" i="2" s="1"/>
  <c r="L59" i="2"/>
  <c r="N49" i="2"/>
  <c r="N52" i="2" s="1"/>
  <c r="N68" i="2" s="1"/>
  <c r="R15" i="2"/>
  <c r="R16" i="2" s="1"/>
  <c r="R17" i="2" s="1"/>
  <c r="R19" i="2" s="1"/>
  <c r="S28" i="2"/>
  <c r="S5" i="2"/>
  <c r="R3" i="2"/>
  <c r="P22" i="2"/>
  <c r="R32" i="2" l="1"/>
  <c r="R37" i="2"/>
  <c r="O49" i="2"/>
  <c r="O52" i="2" s="1"/>
  <c r="O68" i="2" s="1"/>
  <c r="S20" i="2"/>
  <c r="S47" i="2" s="1"/>
  <c r="L60" i="2"/>
  <c r="L61" i="2" s="1"/>
  <c r="M57" i="2" s="1"/>
  <c r="M58" i="2" s="1"/>
  <c r="M71" i="2" s="1"/>
  <c r="M73" i="2" s="1"/>
  <c r="M79" i="2" s="1"/>
  <c r="L64" i="2"/>
  <c r="L78" i="2" s="1"/>
  <c r="L80" i="2" s="1"/>
  <c r="S15" i="2"/>
  <c r="S16" i="2" s="1"/>
  <c r="S17" i="2" s="1"/>
  <c r="S19" i="2" s="1"/>
  <c r="T5" i="2"/>
  <c r="T28" i="2"/>
  <c r="P24" i="2"/>
  <c r="S3" i="2"/>
  <c r="Q22" i="2"/>
  <c r="S32" i="2" l="1"/>
  <c r="S37" i="2"/>
  <c r="T20" i="2"/>
  <c r="T47" i="2" s="1"/>
  <c r="P49" i="2"/>
  <c r="P52" i="2" s="1"/>
  <c r="P68" i="2" s="1"/>
  <c r="M59" i="2"/>
  <c r="T15" i="2"/>
  <c r="T16" i="2" s="1"/>
  <c r="T17" i="2" s="1"/>
  <c r="T19" i="2" s="1"/>
  <c r="T3" i="2"/>
  <c r="U5" i="2"/>
  <c r="Q24" i="2"/>
  <c r="U28" i="2"/>
  <c r="R22" i="2"/>
  <c r="T32" i="2" l="1"/>
  <c r="T37" i="2"/>
  <c r="U20" i="2"/>
  <c r="U47" i="2" s="1"/>
  <c r="M64" i="2"/>
  <c r="M78" i="2" s="1"/>
  <c r="M80" i="2" s="1"/>
  <c r="M60" i="2"/>
  <c r="M61" i="2" s="1"/>
  <c r="N57" i="2" s="1"/>
  <c r="N58" i="2" s="1"/>
  <c r="N71" i="2" s="1"/>
  <c r="N73" i="2" s="1"/>
  <c r="N79" i="2" s="1"/>
  <c r="Q49" i="2"/>
  <c r="Q52" i="2" s="1"/>
  <c r="Q68" i="2" s="1"/>
  <c r="U15" i="2"/>
  <c r="U16" i="2" s="1"/>
  <c r="U17" i="2" s="1"/>
  <c r="U19" i="2" s="1"/>
  <c r="V5" i="2"/>
  <c r="U3" i="2"/>
  <c r="V28" i="2"/>
  <c r="R24" i="2"/>
  <c r="S22" i="2"/>
  <c r="U32" i="2" l="1"/>
  <c r="U37" i="2"/>
  <c r="V20" i="2"/>
  <c r="V47" i="2" s="1"/>
  <c r="N59" i="2"/>
  <c r="R49" i="2"/>
  <c r="R52" i="2" s="1"/>
  <c r="R68" i="2" s="1"/>
  <c r="W5" i="2"/>
  <c r="V15" i="2"/>
  <c r="V16" i="2" s="1"/>
  <c r="V17" i="2" s="1"/>
  <c r="V19" i="2" s="1"/>
  <c r="V3" i="2"/>
  <c r="W28" i="2"/>
  <c r="S24" i="2"/>
  <c r="T22" i="2"/>
  <c r="V32" i="2" l="1"/>
  <c r="V37" i="2"/>
  <c r="W15" i="2"/>
  <c r="W16" i="2" s="1"/>
  <c r="W17" i="2" s="1"/>
  <c r="W19" i="2" s="1"/>
  <c r="W20" i="2"/>
  <c r="W47" i="2" s="1"/>
  <c r="N60" i="2"/>
  <c r="N61" i="2" s="1"/>
  <c r="O57" i="2" s="1"/>
  <c r="O58" i="2" s="1"/>
  <c r="O71" i="2" s="1"/>
  <c r="O73" i="2" s="1"/>
  <c r="O79" i="2" s="1"/>
  <c r="N64" i="2"/>
  <c r="N78" i="2" s="1"/>
  <c r="N80" i="2" s="1"/>
  <c r="S49" i="2"/>
  <c r="S52" i="2" s="1"/>
  <c r="S68" i="2" s="1"/>
  <c r="X5" i="2"/>
  <c r="W3" i="2"/>
  <c r="X28" i="2"/>
  <c r="T24" i="2"/>
  <c r="U22" i="2"/>
  <c r="W32" i="2" l="1"/>
  <c r="W37" i="2"/>
  <c r="X15" i="2"/>
  <c r="X20" i="2"/>
  <c r="X47" i="2" s="1"/>
  <c r="O59" i="2"/>
  <c r="T49" i="2"/>
  <c r="T52" i="2" s="1"/>
  <c r="T68" i="2" s="1"/>
  <c r="X3" i="2"/>
  <c r="Y5" i="2"/>
  <c r="X16" i="2"/>
  <c r="X17" i="2" s="1"/>
  <c r="X19" i="2" s="1"/>
  <c r="U24" i="2"/>
  <c r="Y28" i="2"/>
  <c r="V22" i="2"/>
  <c r="X32" i="2" l="1"/>
  <c r="X37" i="2"/>
  <c r="Y15" i="2"/>
  <c r="Y16" i="2" s="1"/>
  <c r="Y17" i="2" s="1"/>
  <c r="Y19" i="2" s="1"/>
  <c r="Y20" i="2"/>
  <c r="Y47" i="2" s="1"/>
  <c r="O64" i="2"/>
  <c r="O78" i="2" s="1"/>
  <c r="O80" i="2" s="1"/>
  <c r="O60" i="2"/>
  <c r="O61" i="2" s="1"/>
  <c r="P57" i="2" s="1"/>
  <c r="P58" i="2" s="1"/>
  <c r="P71" i="2" s="1"/>
  <c r="P73" i="2" s="1"/>
  <c r="P79" i="2" s="1"/>
  <c r="U49" i="2"/>
  <c r="U52" i="2" s="1"/>
  <c r="U68" i="2" s="1"/>
  <c r="Z5" i="2"/>
  <c r="AA5" i="2" s="1"/>
  <c r="Y3" i="2"/>
  <c r="V24" i="2"/>
  <c r="Z28" i="2"/>
  <c r="W22" i="2"/>
  <c r="Y32" i="2" l="1"/>
  <c r="Y37" i="2"/>
  <c r="Z15" i="2"/>
  <c r="Z16" i="2" s="1"/>
  <c r="Z17" i="2" s="1"/>
  <c r="Z19" i="2" s="1"/>
  <c r="Z20" i="2"/>
  <c r="Z47" i="2" s="1"/>
  <c r="P64" i="2"/>
  <c r="P78" i="2" s="1"/>
  <c r="P80" i="2" s="1"/>
  <c r="P59" i="2"/>
  <c r="V49" i="2"/>
  <c r="V52" i="2" s="1"/>
  <c r="V68" i="2" s="1"/>
  <c r="Z3" i="2"/>
  <c r="AA15" i="2"/>
  <c r="AA28" i="2"/>
  <c r="W24" i="2"/>
  <c r="X22" i="2"/>
  <c r="AA3" i="2"/>
  <c r="AB5" i="2"/>
  <c r="Z32" i="2" l="1"/>
  <c r="Z37" i="2"/>
  <c r="AA20" i="2"/>
  <c r="AA47" i="2" s="1"/>
  <c r="AA16" i="2"/>
  <c r="AA17" i="2" s="1"/>
  <c r="AA19" i="2" s="1"/>
  <c r="P60" i="2"/>
  <c r="P61" i="2" s="1"/>
  <c r="Q57" i="2" s="1"/>
  <c r="Q58" i="2" s="1"/>
  <c r="Q71" i="2" s="1"/>
  <c r="Q73" i="2" s="1"/>
  <c r="Q79" i="2" s="1"/>
  <c r="W49" i="2"/>
  <c r="W52" i="2" s="1"/>
  <c r="W68" i="2" s="1"/>
  <c r="AB15" i="2"/>
  <c r="AB16" i="2" s="1"/>
  <c r="AB17" i="2" s="1"/>
  <c r="AB19" i="2" s="1"/>
  <c r="X24" i="2"/>
  <c r="AB28" i="2"/>
  <c r="Y22" i="2"/>
  <c r="AB3" i="2"/>
  <c r="AC5" i="2"/>
  <c r="AA32" i="2" l="1"/>
  <c r="AA37" i="2"/>
  <c r="AB20" i="2"/>
  <c r="AB47" i="2" s="1"/>
  <c r="Q59" i="2"/>
  <c r="X49" i="2"/>
  <c r="X52" i="2" s="1"/>
  <c r="X68" i="2" s="1"/>
  <c r="AC15" i="2"/>
  <c r="AC16" i="2" s="1"/>
  <c r="AC17" i="2" s="1"/>
  <c r="AC19" i="2" s="1"/>
  <c r="AC28" i="2"/>
  <c r="Y24" i="2"/>
  <c r="Z22" i="2"/>
  <c r="AC3" i="2"/>
  <c r="AD5" i="2"/>
  <c r="AB32" i="2" l="1"/>
  <c r="AB37" i="2"/>
  <c r="AC20" i="2"/>
  <c r="AC47" i="2" s="1"/>
  <c r="Q64" i="2"/>
  <c r="Q78" i="2" s="1"/>
  <c r="Q80" i="2" s="1"/>
  <c r="Q60" i="2"/>
  <c r="Q61" i="2" s="1"/>
  <c r="R57" i="2" s="1"/>
  <c r="R58" i="2" s="1"/>
  <c r="R71" i="2" s="1"/>
  <c r="R73" i="2" s="1"/>
  <c r="R79" i="2" s="1"/>
  <c r="Y49" i="2"/>
  <c r="Y52" i="2" s="1"/>
  <c r="Y68" i="2" s="1"/>
  <c r="AD15" i="2"/>
  <c r="AD16" i="2" s="1"/>
  <c r="AD17" i="2" s="1"/>
  <c r="AD19" i="2" s="1"/>
  <c r="AD28" i="2"/>
  <c r="Z24" i="2"/>
  <c r="AA22" i="2"/>
  <c r="AD3" i="2"/>
  <c r="AE5" i="2"/>
  <c r="AC32" i="2" l="1"/>
  <c r="AC37" i="2"/>
  <c r="AD20" i="2"/>
  <c r="AD47" i="2" s="1"/>
  <c r="Z49" i="2"/>
  <c r="Z52" i="2" s="1"/>
  <c r="Z68" i="2" s="1"/>
  <c r="R64" i="2"/>
  <c r="R78" i="2" s="1"/>
  <c r="R80" i="2" s="1"/>
  <c r="R59" i="2"/>
  <c r="AE15" i="2"/>
  <c r="AE16" i="2" s="1"/>
  <c r="AE17" i="2" s="1"/>
  <c r="AE19" i="2" s="1"/>
  <c r="AA24" i="2"/>
  <c r="AE28" i="2"/>
  <c r="AB22" i="2"/>
  <c r="AE3" i="2"/>
  <c r="AF5" i="2"/>
  <c r="AD32" i="2" l="1"/>
  <c r="AD37" i="2"/>
  <c r="AE20" i="2"/>
  <c r="AE47" i="2" s="1"/>
  <c r="AA49" i="2"/>
  <c r="AA52" i="2" s="1"/>
  <c r="AA68" i="2" s="1"/>
  <c r="R60" i="2"/>
  <c r="R61" i="2" s="1"/>
  <c r="S57" i="2" s="1"/>
  <c r="S58" i="2" s="1"/>
  <c r="S71" i="2" s="1"/>
  <c r="S73" i="2" s="1"/>
  <c r="S79" i="2" s="1"/>
  <c r="AF15" i="2"/>
  <c r="AF16" i="2" s="1"/>
  <c r="AF17" i="2" s="1"/>
  <c r="AF19" i="2" s="1"/>
  <c r="AF28" i="2"/>
  <c r="AB24" i="2"/>
  <c r="AC22" i="2"/>
  <c r="AF3" i="2"/>
  <c r="AG5" i="2"/>
  <c r="AE32" i="2" l="1"/>
  <c r="AE37" i="2"/>
  <c r="AF20" i="2"/>
  <c r="AF47" i="2" s="1"/>
  <c r="S64" i="2"/>
  <c r="S78" i="2" s="1"/>
  <c r="S80" i="2" s="1"/>
  <c r="S59" i="2"/>
  <c r="AB49" i="2"/>
  <c r="AB52" i="2" s="1"/>
  <c r="AB68" i="2" s="1"/>
  <c r="AG15" i="2"/>
  <c r="AG16" i="2" s="1"/>
  <c r="AG17" i="2" s="1"/>
  <c r="AG19" i="2" s="1"/>
  <c r="AC24" i="2"/>
  <c r="AG28" i="2"/>
  <c r="AD22" i="2"/>
  <c r="AG3" i="2"/>
  <c r="AH5" i="2"/>
  <c r="AF32" i="2" l="1"/>
  <c r="AF37" i="2"/>
  <c r="AG20" i="2"/>
  <c r="AG47" i="2" s="1"/>
  <c r="S60" i="2"/>
  <c r="S61" i="2" s="1"/>
  <c r="T57" i="2" s="1"/>
  <c r="T58" i="2" s="1"/>
  <c r="T71" i="2" s="1"/>
  <c r="T73" i="2" s="1"/>
  <c r="T79" i="2" s="1"/>
  <c r="AC49" i="2"/>
  <c r="AC52" i="2" s="1"/>
  <c r="AC68" i="2" s="1"/>
  <c r="AH15" i="2"/>
  <c r="AH16" i="2" s="1"/>
  <c r="AH17" i="2" s="1"/>
  <c r="AH19" i="2" s="1"/>
  <c r="AH28" i="2"/>
  <c r="AD24" i="2"/>
  <c r="AE22" i="2"/>
  <c r="AH3" i="2"/>
  <c r="AI5" i="2"/>
  <c r="AG32" i="2" l="1"/>
  <c r="AG37" i="2"/>
  <c r="AH20" i="2"/>
  <c r="AH47" i="2" s="1"/>
  <c r="T59" i="2"/>
  <c r="T60" i="2" s="1"/>
  <c r="T61" i="2" s="1"/>
  <c r="U57" i="2" s="1"/>
  <c r="U58" i="2" s="1"/>
  <c r="U71" i="2" s="1"/>
  <c r="U73" i="2" s="1"/>
  <c r="U79" i="2" s="1"/>
  <c r="AD49" i="2"/>
  <c r="AD52" i="2" s="1"/>
  <c r="AD68" i="2" s="1"/>
  <c r="T64" i="2"/>
  <c r="T78" i="2" s="1"/>
  <c r="T80" i="2" s="1"/>
  <c r="AI15" i="2"/>
  <c r="AI16" i="2" s="1"/>
  <c r="AI17" i="2" s="1"/>
  <c r="AI19" i="2" s="1"/>
  <c r="AE24" i="2"/>
  <c r="AI28" i="2"/>
  <c r="AF22" i="2"/>
  <c r="AI3" i="2"/>
  <c r="AJ5" i="2"/>
  <c r="AH32" i="2" l="1"/>
  <c r="AH37" i="2"/>
  <c r="AI20" i="2"/>
  <c r="AI47" i="2" s="1"/>
  <c r="U59" i="2"/>
  <c r="AE49" i="2"/>
  <c r="AE52" i="2" s="1"/>
  <c r="AE68" i="2" s="1"/>
  <c r="AJ15" i="2"/>
  <c r="AJ16" i="2" s="1"/>
  <c r="AJ17" i="2" s="1"/>
  <c r="AJ19" i="2" s="1"/>
  <c r="AJ28" i="2"/>
  <c r="AF24" i="2"/>
  <c r="AG22" i="2"/>
  <c r="AJ3" i="2"/>
  <c r="AK5" i="2"/>
  <c r="AI32" i="2" l="1"/>
  <c r="AI37" i="2"/>
  <c r="AJ20" i="2"/>
  <c r="AJ47" i="2" s="1"/>
  <c r="U64" i="2"/>
  <c r="U78" i="2" s="1"/>
  <c r="U80" i="2" s="1"/>
  <c r="U60" i="2"/>
  <c r="U61" i="2" s="1"/>
  <c r="V57" i="2" s="1"/>
  <c r="V58" i="2" s="1"/>
  <c r="V71" i="2" s="1"/>
  <c r="V73" i="2" s="1"/>
  <c r="V79" i="2" s="1"/>
  <c r="AF49" i="2"/>
  <c r="AF52" i="2" s="1"/>
  <c r="AF68" i="2" s="1"/>
  <c r="AK15" i="2"/>
  <c r="AK16" i="2" s="1"/>
  <c r="AK17" i="2" s="1"/>
  <c r="AK19" i="2" s="1"/>
  <c r="AG24" i="2"/>
  <c r="AK28" i="2"/>
  <c r="AH22" i="2"/>
  <c r="AK3" i="2"/>
  <c r="AL5" i="2"/>
  <c r="AJ32" i="2" l="1"/>
  <c r="AJ37" i="2"/>
  <c r="AK20" i="2"/>
  <c r="AK47" i="2" s="1"/>
  <c r="AG49" i="2"/>
  <c r="AG52" i="2" s="1"/>
  <c r="AG68" i="2" s="1"/>
  <c r="V59" i="2"/>
  <c r="AL15" i="2"/>
  <c r="AL16" i="2" s="1"/>
  <c r="AL17" i="2" s="1"/>
  <c r="AL19" i="2" s="1"/>
  <c r="AL28" i="2"/>
  <c r="AH24" i="2"/>
  <c r="AI22" i="2"/>
  <c r="AL3" i="2"/>
  <c r="AM5" i="2"/>
  <c r="AK32" i="2" l="1"/>
  <c r="AK37" i="2"/>
  <c r="AL20" i="2"/>
  <c r="AL47" i="2" s="1"/>
  <c r="AH49" i="2"/>
  <c r="AH52" i="2" s="1"/>
  <c r="AH68" i="2" s="1"/>
  <c r="V64" i="2"/>
  <c r="V78" i="2" s="1"/>
  <c r="V80" i="2" s="1"/>
  <c r="V60" i="2"/>
  <c r="V61" i="2" s="1"/>
  <c r="W57" i="2" s="1"/>
  <c r="W58" i="2" s="1"/>
  <c r="W71" i="2" s="1"/>
  <c r="W73" i="2" s="1"/>
  <c r="W79" i="2" s="1"/>
  <c r="AM15" i="2"/>
  <c r="AM16" i="2" s="1"/>
  <c r="AM17" i="2" s="1"/>
  <c r="AM19" i="2" s="1"/>
  <c r="AI24" i="2"/>
  <c r="AM28" i="2"/>
  <c r="AJ22" i="2"/>
  <c r="AM3" i="2"/>
  <c r="AN5" i="2"/>
  <c r="AL32" i="2" l="1"/>
  <c r="AL37" i="2"/>
  <c r="AM20" i="2"/>
  <c r="AM47" i="2" s="1"/>
  <c r="W59" i="2"/>
  <c r="AI49" i="2"/>
  <c r="AI52" i="2" s="1"/>
  <c r="AI68" i="2" s="1"/>
  <c r="AN15" i="2"/>
  <c r="AN16" i="2" s="1"/>
  <c r="AN17" i="2" s="1"/>
  <c r="AN19" i="2" s="1"/>
  <c r="AN28" i="2"/>
  <c r="AJ24" i="2"/>
  <c r="AK22" i="2"/>
  <c r="AN3" i="2"/>
  <c r="AO5" i="2"/>
  <c r="AM32" i="2" l="1"/>
  <c r="AM37" i="2"/>
  <c r="AN20" i="2"/>
  <c r="AN47" i="2" s="1"/>
  <c r="W64" i="2"/>
  <c r="W78" i="2" s="1"/>
  <c r="W80" i="2" s="1"/>
  <c r="W60" i="2"/>
  <c r="W61" i="2" s="1"/>
  <c r="X57" i="2" s="1"/>
  <c r="X58" i="2" s="1"/>
  <c r="X71" i="2" s="1"/>
  <c r="X73" i="2" s="1"/>
  <c r="X79" i="2" s="1"/>
  <c r="AJ49" i="2"/>
  <c r="AJ52" i="2" s="1"/>
  <c r="AJ68" i="2" s="1"/>
  <c r="AO15" i="2"/>
  <c r="AO16" i="2" s="1"/>
  <c r="AO17" i="2" s="1"/>
  <c r="AO19" i="2" s="1"/>
  <c r="AK24" i="2"/>
  <c r="AO28" i="2"/>
  <c r="AL22" i="2"/>
  <c r="AO3" i="2"/>
  <c r="AP5" i="2"/>
  <c r="AN32" i="2" l="1"/>
  <c r="AN37" i="2"/>
  <c r="AO20" i="2"/>
  <c r="AO47" i="2" s="1"/>
  <c r="AK49" i="2"/>
  <c r="AK52" i="2" s="1"/>
  <c r="AK68" i="2" s="1"/>
  <c r="X59" i="2"/>
  <c r="AP15" i="2"/>
  <c r="AP16" i="2" s="1"/>
  <c r="AP17" i="2" s="1"/>
  <c r="AP19" i="2" s="1"/>
  <c r="AL24" i="2"/>
  <c r="AP28" i="2"/>
  <c r="AM22" i="2"/>
  <c r="AP3" i="2"/>
  <c r="AQ5" i="2"/>
  <c r="AO32" i="2" l="1"/>
  <c r="AO37" i="2"/>
  <c r="AP20" i="2"/>
  <c r="AP47" i="2" s="1"/>
  <c r="X64" i="2"/>
  <c r="X78" i="2" s="1"/>
  <c r="X80" i="2" s="1"/>
  <c r="X60" i="2"/>
  <c r="X61" i="2" s="1"/>
  <c r="Y57" i="2" s="1"/>
  <c r="Y58" i="2" s="1"/>
  <c r="Y71" i="2" s="1"/>
  <c r="Y73" i="2" s="1"/>
  <c r="Y79" i="2" s="1"/>
  <c r="AL49" i="2"/>
  <c r="AL52" i="2" s="1"/>
  <c r="AL68" i="2" s="1"/>
  <c r="AQ15" i="2"/>
  <c r="AQ16" i="2" s="1"/>
  <c r="AQ17" i="2" s="1"/>
  <c r="AQ19" i="2" s="1"/>
  <c r="AQ28" i="2"/>
  <c r="AM24" i="2"/>
  <c r="AN22" i="2"/>
  <c r="AQ3" i="2"/>
  <c r="AR5" i="2"/>
  <c r="AP32" i="2" l="1"/>
  <c r="AP37" i="2"/>
  <c r="AQ20" i="2"/>
  <c r="AQ47" i="2" s="1"/>
  <c r="Y64" i="2"/>
  <c r="Y78" i="2" s="1"/>
  <c r="Y80" i="2" s="1"/>
  <c r="Y59" i="2"/>
  <c r="AM49" i="2"/>
  <c r="AM52" i="2" s="1"/>
  <c r="AM68" i="2" s="1"/>
  <c r="AR15" i="2"/>
  <c r="AR16" i="2" s="1"/>
  <c r="AR17" i="2" s="1"/>
  <c r="AR19" i="2" s="1"/>
  <c r="AN24" i="2"/>
  <c r="AR28" i="2"/>
  <c r="AO22" i="2"/>
  <c r="AR3" i="2"/>
  <c r="AS5" i="2"/>
  <c r="AQ32" i="2" l="1"/>
  <c r="AQ37" i="2"/>
  <c r="AR20" i="2"/>
  <c r="AR47" i="2" s="1"/>
  <c r="Y60" i="2"/>
  <c r="Y61" i="2" s="1"/>
  <c r="Z57" i="2" s="1"/>
  <c r="Z58" i="2" s="1"/>
  <c r="Z71" i="2" s="1"/>
  <c r="Z73" i="2" s="1"/>
  <c r="Z79" i="2" s="1"/>
  <c r="AN49" i="2"/>
  <c r="AN52" i="2" s="1"/>
  <c r="AN68" i="2" s="1"/>
  <c r="AS15" i="2"/>
  <c r="AS16" i="2" s="1"/>
  <c r="AS17" i="2" s="1"/>
  <c r="AS19" i="2" s="1"/>
  <c r="AS28" i="2"/>
  <c r="AO24" i="2"/>
  <c r="AP22" i="2"/>
  <c r="AS3" i="2"/>
  <c r="AT5" i="2"/>
  <c r="AR32" i="2" l="1"/>
  <c r="AR37" i="2"/>
  <c r="AS20" i="2"/>
  <c r="AS47" i="2" s="1"/>
  <c r="AO49" i="2"/>
  <c r="AO52" i="2" s="1"/>
  <c r="AO68" i="2" s="1"/>
  <c r="Z59" i="2"/>
  <c r="AT15" i="2"/>
  <c r="AT16" i="2" s="1"/>
  <c r="AT17" i="2" s="1"/>
  <c r="AT19" i="2" s="1"/>
  <c r="AP24" i="2"/>
  <c r="AT28" i="2"/>
  <c r="AQ22" i="2"/>
  <c r="AT3" i="2"/>
  <c r="AU5" i="2"/>
  <c r="AS32" i="2" l="1"/>
  <c r="AS37" i="2"/>
  <c r="AT20" i="2"/>
  <c r="AT47" i="2" s="1"/>
  <c r="Z64" i="2"/>
  <c r="Z78" i="2" s="1"/>
  <c r="Z80" i="2" s="1"/>
  <c r="Z60" i="2"/>
  <c r="Z61" i="2" s="1"/>
  <c r="AA57" i="2" s="1"/>
  <c r="AA58" i="2" s="1"/>
  <c r="AA71" i="2" s="1"/>
  <c r="AA73" i="2" s="1"/>
  <c r="AA79" i="2" s="1"/>
  <c r="AP49" i="2"/>
  <c r="AP52" i="2" s="1"/>
  <c r="AP68" i="2" s="1"/>
  <c r="AU15" i="2"/>
  <c r="AU16" i="2" s="1"/>
  <c r="AU17" i="2" s="1"/>
  <c r="AU19" i="2" s="1"/>
  <c r="AU28" i="2"/>
  <c r="AQ24" i="2"/>
  <c r="AR22" i="2"/>
  <c r="AU3" i="2"/>
  <c r="AV5" i="2"/>
  <c r="AT32" i="2" l="1"/>
  <c r="AT37" i="2"/>
  <c r="AU20" i="2"/>
  <c r="AU47" i="2" s="1"/>
  <c r="AA59" i="2"/>
  <c r="AQ49" i="2"/>
  <c r="AQ52" i="2" s="1"/>
  <c r="AQ68" i="2" s="1"/>
  <c r="AV15" i="2"/>
  <c r="AV16" i="2" s="1"/>
  <c r="AV17" i="2" s="1"/>
  <c r="AV19" i="2" s="1"/>
  <c r="AR24" i="2"/>
  <c r="AV28" i="2"/>
  <c r="AS22" i="2"/>
  <c r="AV3" i="2"/>
  <c r="AW5" i="2"/>
  <c r="AU32" i="2" l="1"/>
  <c r="AU37" i="2"/>
  <c r="AV20" i="2"/>
  <c r="AV47" i="2" s="1"/>
  <c r="AR49" i="2"/>
  <c r="AR52" i="2" s="1"/>
  <c r="AR68" i="2" s="1"/>
  <c r="AA64" i="2"/>
  <c r="AA78" i="2" s="1"/>
  <c r="AA80" i="2" s="1"/>
  <c r="AA60" i="2"/>
  <c r="AA61" i="2" s="1"/>
  <c r="AB57" i="2" s="1"/>
  <c r="AB58" i="2" s="1"/>
  <c r="AB71" i="2" s="1"/>
  <c r="AB73" i="2" s="1"/>
  <c r="AB79" i="2" s="1"/>
  <c r="AW15" i="2"/>
  <c r="AW16" i="2" s="1"/>
  <c r="AW17" i="2" s="1"/>
  <c r="AW19" i="2" s="1"/>
  <c r="AW28" i="2"/>
  <c r="AS24" i="2"/>
  <c r="AT22" i="2"/>
  <c r="AW3" i="2"/>
  <c r="AX5" i="2"/>
  <c r="AV32" i="2" l="1"/>
  <c r="AV37" i="2"/>
  <c r="AW20" i="2"/>
  <c r="AW47" i="2" s="1"/>
  <c r="AB59" i="2"/>
  <c r="AS49" i="2"/>
  <c r="AS52" i="2" s="1"/>
  <c r="AS68" i="2" s="1"/>
  <c r="AX15" i="2"/>
  <c r="AX16" i="2" s="1"/>
  <c r="AT24" i="2"/>
  <c r="AX28" i="2"/>
  <c r="AU22" i="2"/>
  <c r="AX3" i="2"/>
  <c r="AY5" i="2"/>
  <c r="AW32" i="2" l="1"/>
  <c r="AW37" i="2"/>
  <c r="AX20" i="2"/>
  <c r="AX47" i="2" s="1"/>
  <c r="AB64" i="2"/>
  <c r="AB78" i="2" s="1"/>
  <c r="AB80" i="2" s="1"/>
  <c r="AB60" i="2"/>
  <c r="AB61" i="2" s="1"/>
  <c r="AC57" i="2" s="1"/>
  <c r="AC58" i="2" s="1"/>
  <c r="AC71" i="2" s="1"/>
  <c r="AC73" i="2" s="1"/>
  <c r="AC79" i="2" s="1"/>
  <c r="AT49" i="2"/>
  <c r="AT52" i="2" s="1"/>
  <c r="AT68" i="2" s="1"/>
  <c r="AY15" i="2"/>
  <c r="AY16" i="2" s="1"/>
  <c r="AY17" i="2" s="1"/>
  <c r="AY19" i="2" s="1"/>
  <c r="AU24" i="2"/>
  <c r="AY28" i="2"/>
  <c r="AV22" i="2"/>
  <c r="AX17" i="2"/>
  <c r="AX19" i="2" s="1"/>
  <c r="AY3" i="2"/>
  <c r="AZ5" i="2"/>
  <c r="AX32" i="2" l="1"/>
  <c r="AX37" i="2"/>
  <c r="AY20" i="2"/>
  <c r="AY47" i="2" s="1"/>
  <c r="AC59" i="2"/>
  <c r="AU49" i="2"/>
  <c r="AU52" i="2" s="1"/>
  <c r="AU68" i="2" s="1"/>
  <c r="AZ15" i="2"/>
  <c r="AZ16" i="2" s="1"/>
  <c r="AZ17" i="2" s="1"/>
  <c r="AZ19" i="2" s="1"/>
  <c r="AV24" i="2"/>
  <c r="AZ28" i="2"/>
  <c r="AW22" i="2"/>
  <c r="AZ3" i="2"/>
  <c r="BA5" i="2"/>
  <c r="AY32" i="2" l="1"/>
  <c r="AY37" i="2"/>
  <c r="AZ20" i="2"/>
  <c r="AZ47" i="2" s="1"/>
  <c r="AV49" i="2"/>
  <c r="AV52" i="2" s="1"/>
  <c r="AV68" i="2" s="1"/>
  <c r="AC60" i="2"/>
  <c r="AC61" i="2" s="1"/>
  <c r="AD57" i="2" s="1"/>
  <c r="AD58" i="2" s="1"/>
  <c r="AD71" i="2" s="1"/>
  <c r="AD73" i="2" s="1"/>
  <c r="AD79" i="2" s="1"/>
  <c r="AC64" i="2"/>
  <c r="AC78" i="2" s="1"/>
  <c r="AC80" i="2" s="1"/>
  <c r="BA15" i="2"/>
  <c r="BA16" i="2" s="1"/>
  <c r="BA17" i="2" s="1"/>
  <c r="BA19" i="2" s="1"/>
  <c r="AW24" i="2"/>
  <c r="BA28" i="2"/>
  <c r="AX22" i="2"/>
  <c r="BA3" i="2"/>
  <c r="BB5" i="2"/>
  <c r="AZ32" i="2" l="1"/>
  <c r="AZ37" i="2"/>
  <c r="BA20" i="2"/>
  <c r="BA47" i="2" s="1"/>
  <c r="AD59" i="2"/>
  <c r="AW49" i="2"/>
  <c r="AW52" i="2" s="1"/>
  <c r="AW68" i="2" s="1"/>
  <c r="BB15" i="2"/>
  <c r="BB16" i="2" s="1"/>
  <c r="BB17" i="2" s="1"/>
  <c r="BB19" i="2" s="1"/>
  <c r="BB28" i="2"/>
  <c r="AX24" i="2"/>
  <c r="AY22" i="2"/>
  <c r="BB3" i="2"/>
  <c r="BC5" i="2"/>
  <c r="BA32" i="2" l="1"/>
  <c r="BA37" i="2"/>
  <c r="BB20" i="2"/>
  <c r="BB47" i="2" s="1"/>
  <c r="AD64" i="2"/>
  <c r="AD78" i="2" s="1"/>
  <c r="AD80" i="2" s="1"/>
  <c r="AD60" i="2"/>
  <c r="AD61" i="2" s="1"/>
  <c r="AE57" i="2" s="1"/>
  <c r="AE58" i="2" s="1"/>
  <c r="AE71" i="2" s="1"/>
  <c r="AE73" i="2" s="1"/>
  <c r="AE79" i="2" s="1"/>
  <c r="AX49" i="2"/>
  <c r="AX52" i="2" s="1"/>
  <c r="AX68" i="2" s="1"/>
  <c r="BC15" i="2"/>
  <c r="BC16" i="2" s="1"/>
  <c r="BC17" i="2" s="1"/>
  <c r="BC19" i="2" s="1"/>
  <c r="AY24" i="2"/>
  <c r="BC28" i="2"/>
  <c r="AZ22" i="2"/>
  <c r="BC3" i="2"/>
  <c r="BD5" i="2"/>
  <c r="BB32" i="2" l="1"/>
  <c r="BB37" i="2"/>
  <c r="BC20" i="2"/>
  <c r="BC47" i="2" s="1"/>
  <c r="AY49" i="2"/>
  <c r="AY52" i="2" s="1"/>
  <c r="AY68" i="2" s="1"/>
  <c r="AE59" i="2"/>
  <c r="BD15" i="2"/>
  <c r="BD16" i="2" s="1"/>
  <c r="BD17" i="2" s="1"/>
  <c r="BD19" i="2" s="1"/>
  <c r="BD28" i="2"/>
  <c r="AZ24" i="2"/>
  <c r="BA22" i="2"/>
  <c r="BD3" i="2"/>
  <c r="BE5" i="2"/>
  <c r="BC32" i="2" l="1"/>
  <c r="BC37" i="2"/>
  <c r="BD20" i="2"/>
  <c r="BD47" i="2" s="1"/>
  <c r="AZ49" i="2"/>
  <c r="AZ52" i="2" s="1"/>
  <c r="AZ68" i="2" s="1"/>
  <c r="AE64" i="2"/>
  <c r="AE78" i="2" s="1"/>
  <c r="AE80" i="2" s="1"/>
  <c r="AE60" i="2"/>
  <c r="AE61" i="2" s="1"/>
  <c r="AF57" i="2" s="1"/>
  <c r="AF58" i="2" s="1"/>
  <c r="AF71" i="2" s="1"/>
  <c r="AF73" i="2" s="1"/>
  <c r="AF79" i="2" s="1"/>
  <c r="BE15" i="2"/>
  <c r="BE16" i="2" s="1"/>
  <c r="BE17" i="2" s="1"/>
  <c r="BE19" i="2" s="1"/>
  <c r="BA24" i="2"/>
  <c r="BE28" i="2"/>
  <c r="BB22" i="2"/>
  <c r="BE3" i="2"/>
  <c r="BF5" i="2"/>
  <c r="BD32" i="2" l="1"/>
  <c r="BD37" i="2"/>
  <c r="BE20" i="2"/>
  <c r="BE47" i="2" s="1"/>
  <c r="AF59" i="2"/>
  <c r="BA49" i="2"/>
  <c r="BF15" i="2"/>
  <c r="BF16" i="2" s="1"/>
  <c r="BF17" i="2" s="1"/>
  <c r="BF19" i="2" s="1"/>
  <c r="BF28" i="2"/>
  <c r="BB24" i="2"/>
  <c r="BC22" i="2"/>
  <c r="BF3" i="2"/>
  <c r="BG5" i="2"/>
  <c r="BE32" i="2" l="1"/>
  <c r="BE37" i="2"/>
  <c r="BF20" i="2"/>
  <c r="BF47" i="2" s="1"/>
  <c r="BA52" i="2"/>
  <c r="BA68" i="2" s="1"/>
  <c r="AF60" i="2"/>
  <c r="AF61" i="2" s="1"/>
  <c r="AG57" i="2" s="1"/>
  <c r="AG58" i="2" s="1"/>
  <c r="AG71" i="2" s="1"/>
  <c r="AG73" i="2" s="1"/>
  <c r="AG79" i="2" s="1"/>
  <c r="AF64" i="2"/>
  <c r="AF78" i="2" s="1"/>
  <c r="AF80" i="2" s="1"/>
  <c r="BB49" i="2"/>
  <c r="BB52" i="2" s="1"/>
  <c r="BB68" i="2" s="1"/>
  <c r="BG15" i="2"/>
  <c r="BG16" i="2" s="1"/>
  <c r="BG17" i="2" s="1"/>
  <c r="BG19" i="2" s="1"/>
  <c r="BC24" i="2"/>
  <c r="BG28" i="2"/>
  <c r="BD22" i="2"/>
  <c r="BG3" i="2"/>
  <c r="BH5" i="2"/>
  <c r="BF32" i="2" l="1"/>
  <c r="BF37" i="2"/>
  <c r="BG20" i="2"/>
  <c r="BG47" i="2" s="1"/>
  <c r="BC49" i="2"/>
  <c r="BC52" i="2" s="1"/>
  <c r="BC68" i="2" s="1"/>
  <c r="AG59" i="2"/>
  <c r="BH15" i="2"/>
  <c r="BH16" i="2" s="1"/>
  <c r="BH17" i="2" s="1"/>
  <c r="BH19" i="2" s="1"/>
  <c r="BH28" i="2"/>
  <c r="BD24" i="2"/>
  <c r="BE22" i="2"/>
  <c r="BH3" i="2"/>
  <c r="BI5" i="2"/>
  <c r="BJ5" i="2" s="1"/>
  <c r="BG32" i="2" l="1"/>
  <c r="BG37" i="2"/>
  <c r="BH20" i="2"/>
  <c r="BH47" i="2" s="1"/>
  <c r="BJ3" i="2"/>
  <c r="BJ15" i="2"/>
  <c r="BK5" i="2"/>
  <c r="AG64" i="2"/>
  <c r="AG78" i="2" s="1"/>
  <c r="AG80" i="2" s="1"/>
  <c r="AG60" i="2"/>
  <c r="AG61" i="2" s="1"/>
  <c r="AH57" i="2" s="1"/>
  <c r="AH58" i="2" s="1"/>
  <c r="AH71" i="2" s="1"/>
  <c r="AH73" i="2" s="1"/>
  <c r="AH79" i="2" s="1"/>
  <c r="BD49" i="2"/>
  <c r="BD52" i="2" s="1"/>
  <c r="BD68" i="2" s="1"/>
  <c r="BI15" i="2"/>
  <c r="BI16" i="2" s="1"/>
  <c r="BI17" i="2" s="1"/>
  <c r="BI19" i="2" s="1"/>
  <c r="BE24" i="2"/>
  <c r="BI28" i="2"/>
  <c r="BF22" i="2"/>
  <c r="BI3" i="2"/>
  <c r="BH32" i="2" l="1"/>
  <c r="BH37" i="2"/>
  <c r="BI20" i="2"/>
  <c r="BI47" i="2" s="1"/>
  <c r="BK3" i="2"/>
  <c r="BL5" i="2"/>
  <c r="BK15" i="2"/>
  <c r="BK16" i="2" s="1"/>
  <c r="BK17" i="2" s="1"/>
  <c r="BK19" i="2" s="1"/>
  <c r="BJ28" i="2"/>
  <c r="BK28" i="2" s="1"/>
  <c r="BL28" i="2" s="1"/>
  <c r="BJ16" i="2"/>
  <c r="BJ17" i="2" s="1"/>
  <c r="BJ19" i="2" s="1"/>
  <c r="AH64" i="2"/>
  <c r="AH78" i="2" s="1"/>
  <c r="AH80" i="2" s="1"/>
  <c r="AH59" i="2"/>
  <c r="BE49" i="2"/>
  <c r="BE52" i="2" s="1"/>
  <c r="BE68" i="2" s="1"/>
  <c r="BF24" i="2"/>
  <c r="BG22" i="2"/>
  <c r="BJ20" i="2" l="1"/>
  <c r="BJ47" i="2" s="1"/>
  <c r="BI32" i="2"/>
  <c r="BI37" i="2"/>
  <c r="E83" i="2"/>
  <c r="G83" i="2"/>
  <c r="F83" i="2"/>
  <c r="BL3" i="2"/>
  <c r="BL15" i="2"/>
  <c r="BL16" i="2" s="1"/>
  <c r="BL17" i="2" s="1"/>
  <c r="BL19" i="2" s="1"/>
  <c r="BF49" i="2"/>
  <c r="BF52" i="2" s="1"/>
  <c r="BF68" i="2" s="1"/>
  <c r="AH60" i="2"/>
  <c r="AH61" i="2" s="1"/>
  <c r="AI57" i="2" s="1"/>
  <c r="AI58" i="2" s="1"/>
  <c r="AI71" i="2" s="1"/>
  <c r="AI73" i="2" s="1"/>
  <c r="AI79" i="2" s="1"/>
  <c r="BG24" i="2"/>
  <c r="BH22" i="2"/>
  <c r="BJ32" i="2" l="1"/>
  <c r="BK20" i="2"/>
  <c r="BK47" i="2" s="1"/>
  <c r="BJ37" i="2"/>
  <c r="BJ49" i="2" s="1"/>
  <c r="BJ22" i="2"/>
  <c r="BJ24" i="2" s="1"/>
  <c r="AI64" i="2"/>
  <c r="AI78" i="2" s="1"/>
  <c r="AI80" i="2" s="1"/>
  <c r="AI59" i="2"/>
  <c r="BG49" i="2"/>
  <c r="BG52" i="2" s="1"/>
  <c r="BG68" i="2" s="1"/>
  <c r="BH24" i="2"/>
  <c r="BI22" i="2"/>
  <c r="BJ52" i="2" l="1"/>
  <c r="BK32" i="2"/>
  <c r="BL20" i="2"/>
  <c r="BL47" i="2" s="1"/>
  <c r="BK37" i="2"/>
  <c r="BK49" i="2" s="1"/>
  <c r="BK22" i="2"/>
  <c r="BK24" i="2" s="1"/>
  <c r="BJ68" i="2"/>
  <c r="AI60" i="2"/>
  <c r="AI61" i="2" s="1"/>
  <c r="AJ57" i="2" s="1"/>
  <c r="AJ58" i="2" s="1"/>
  <c r="AJ71" i="2" s="1"/>
  <c r="AJ73" i="2" s="1"/>
  <c r="AJ79" i="2" s="1"/>
  <c r="BH49" i="2"/>
  <c r="BH52" i="2" s="1"/>
  <c r="BH68" i="2" s="1"/>
  <c r="BI24" i="2"/>
  <c r="BL32" i="2" l="1"/>
  <c r="BL22" i="2"/>
  <c r="BL24" i="2" s="1"/>
  <c r="BL37" i="2"/>
  <c r="BK52" i="2"/>
  <c r="BK68" i="2" s="1"/>
  <c r="M24" i="3"/>
  <c r="AJ59" i="2"/>
  <c r="BI49" i="2"/>
  <c r="BI52" i="2" s="1"/>
  <c r="BI68" i="2" s="1"/>
  <c r="BL49" i="2" l="1"/>
  <c r="BL52" i="2" s="1"/>
  <c r="BL68" i="2" s="1"/>
  <c r="AJ64" i="2"/>
  <c r="AJ78" i="2" s="1"/>
  <c r="AJ80" i="2" s="1"/>
  <c r="AJ60" i="2"/>
  <c r="AJ61" i="2" s="1"/>
  <c r="AK57" i="2" s="1"/>
  <c r="AK58" i="2" s="1"/>
  <c r="AK71" i="2" s="1"/>
  <c r="AK73" i="2" s="1"/>
  <c r="AK79" i="2" s="1"/>
  <c r="M25" i="3" l="1"/>
  <c r="M23" i="3"/>
  <c r="AK59" i="2"/>
  <c r="AK60" i="2" l="1"/>
  <c r="AK61" i="2" s="1"/>
  <c r="AL57" i="2" s="1"/>
  <c r="AL58" i="2" s="1"/>
  <c r="AL71" i="2" s="1"/>
  <c r="AL73" i="2" s="1"/>
  <c r="AL79" i="2" s="1"/>
  <c r="AK64" i="2"/>
  <c r="AK78" i="2" s="1"/>
  <c r="AK80" i="2" s="1"/>
  <c r="AL59" i="2" l="1"/>
  <c r="AL64" i="2" l="1"/>
  <c r="AL78" i="2" s="1"/>
  <c r="AL80" i="2" s="1"/>
  <c r="H83" i="2" s="1"/>
  <c r="AL60" i="2"/>
  <c r="AL61" i="2" s="1"/>
  <c r="AM57" i="2" s="1"/>
  <c r="AM58" i="2" s="1"/>
  <c r="AM71" i="2" s="1"/>
  <c r="AM73" i="2" s="1"/>
  <c r="AM79" i="2" s="1"/>
  <c r="AM59" i="2" l="1"/>
  <c r="AM64" i="2" l="1"/>
  <c r="AM78" i="2" s="1"/>
  <c r="AM80" i="2" s="1"/>
  <c r="AM60" i="2"/>
  <c r="AM61" i="2" s="1"/>
  <c r="AN57" i="2" s="1"/>
  <c r="AN58" i="2" s="1"/>
  <c r="AN71" i="2" s="1"/>
  <c r="AN73" i="2" s="1"/>
  <c r="AN79" i="2" s="1"/>
  <c r="AN59" i="2" l="1"/>
  <c r="AN60" i="2" l="1"/>
  <c r="AN61" i="2" s="1"/>
  <c r="AO57" i="2" s="1"/>
  <c r="AO58" i="2" s="1"/>
  <c r="AO71" i="2" s="1"/>
  <c r="AO73" i="2" s="1"/>
  <c r="AO79" i="2" s="1"/>
  <c r="AN64" i="2"/>
  <c r="AN78" i="2" s="1"/>
  <c r="AN80" i="2" s="1"/>
  <c r="AO59" i="2" l="1"/>
  <c r="AO64" i="2" l="1"/>
  <c r="AO78" i="2" s="1"/>
  <c r="AO80" i="2" s="1"/>
  <c r="AO60" i="2"/>
  <c r="AO61" i="2" s="1"/>
  <c r="AP57" i="2" s="1"/>
  <c r="AP58" i="2" s="1"/>
  <c r="AP71" i="2" s="1"/>
  <c r="AP73" i="2" s="1"/>
  <c r="AP79" i="2" s="1"/>
  <c r="AP59" i="2" l="1"/>
  <c r="AP64" i="2" l="1"/>
  <c r="AP78" i="2" s="1"/>
  <c r="AP80" i="2" s="1"/>
  <c r="AP60" i="2"/>
  <c r="AP61" i="2" s="1"/>
  <c r="AQ57" i="2" s="1"/>
  <c r="AQ58" i="2" s="1"/>
  <c r="AQ71" i="2" s="1"/>
  <c r="AQ73" i="2" s="1"/>
  <c r="AQ79" i="2" s="1"/>
  <c r="AQ59" i="2" l="1"/>
  <c r="AQ64" i="2" l="1"/>
  <c r="AQ78" i="2" s="1"/>
  <c r="AQ80" i="2" s="1"/>
  <c r="AQ60" i="2"/>
  <c r="AQ61" i="2" s="1"/>
  <c r="AR57" i="2" s="1"/>
  <c r="AR58" i="2" s="1"/>
  <c r="AR71" i="2" s="1"/>
  <c r="AR73" i="2" s="1"/>
  <c r="AR79" i="2" s="1"/>
  <c r="AR59" i="2" l="1"/>
  <c r="AR60" i="2" l="1"/>
  <c r="AR61" i="2" s="1"/>
  <c r="AS57" i="2" s="1"/>
  <c r="AS58" i="2" s="1"/>
  <c r="AS71" i="2" s="1"/>
  <c r="AS73" i="2" s="1"/>
  <c r="AS79" i="2" s="1"/>
  <c r="AR64" i="2"/>
  <c r="AR78" i="2" s="1"/>
  <c r="AR80" i="2" s="1"/>
  <c r="I83" i="2" s="1"/>
  <c r="AS59" i="2" l="1"/>
  <c r="AS60" i="2" l="1"/>
  <c r="AS61" i="2" s="1"/>
  <c r="AT57" i="2" s="1"/>
  <c r="AT58" i="2" s="1"/>
  <c r="AT71" i="2" s="1"/>
  <c r="AT73" i="2" s="1"/>
  <c r="AT79" i="2" s="1"/>
  <c r="AS64" i="2"/>
  <c r="AS78" i="2" s="1"/>
  <c r="AS80" i="2" s="1"/>
  <c r="AT59" i="2" l="1"/>
  <c r="AT60" i="2" l="1"/>
  <c r="AT61" i="2" s="1"/>
  <c r="AU57" i="2" s="1"/>
  <c r="AU58" i="2" s="1"/>
  <c r="AU71" i="2" s="1"/>
  <c r="AU73" i="2" s="1"/>
  <c r="AU79" i="2" s="1"/>
  <c r="AT64" i="2"/>
  <c r="AT78" i="2" s="1"/>
  <c r="AT80" i="2" s="1"/>
  <c r="AU59" i="2" l="1"/>
  <c r="AU60" i="2" l="1"/>
  <c r="AU61" i="2" s="1"/>
  <c r="AV57" i="2" s="1"/>
  <c r="AV58" i="2" s="1"/>
  <c r="AV71" i="2" s="1"/>
  <c r="AV73" i="2" s="1"/>
  <c r="AV79" i="2" s="1"/>
  <c r="AU64" i="2"/>
  <c r="AU78" i="2" s="1"/>
  <c r="AU80" i="2" s="1"/>
  <c r="AV59" i="2" l="1"/>
  <c r="AV60" i="2" l="1"/>
  <c r="AV61" i="2" s="1"/>
  <c r="AW57" i="2" s="1"/>
  <c r="AW58" i="2" s="1"/>
  <c r="AW71" i="2" s="1"/>
  <c r="AW73" i="2" s="1"/>
  <c r="AW79" i="2" s="1"/>
  <c r="AV64" i="2"/>
  <c r="AV78" i="2" s="1"/>
  <c r="AV80" i="2" s="1"/>
  <c r="AW59" i="2" l="1"/>
  <c r="AW60" i="2" l="1"/>
  <c r="AW61" i="2" s="1"/>
  <c r="AX57" i="2" s="1"/>
  <c r="AX58" i="2" s="1"/>
  <c r="AX71" i="2" s="1"/>
  <c r="AX73" i="2" s="1"/>
  <c r="AX79" i="2" s="1"/>
  <c r="AW64" i="2"/>
  <c r="AW78" i="2" s="1"/>
  <c r="AW80" i="2" s="1"/>
  <c r="AX59" i="2" l="1"/>
  <c r="AX60" i="2" l="1"/>
  <c r="AX61" i="2" s="1"/>
  <c r="AY57" i="2" s="1"/>
  <c r="AY58" i="2" s="1"/>
  <c r="AY71" i="2" s="1"/>
  <c r="AY73" i="2" s="1"/>
  <c r="AY79" i="2" s="1"/>
  <c r="AX64" i="2"/>
  <c r="AX78" i="2" s="1"/>
  <c r="AX80" i="2" s="1"/>
  <c r="J83" i="2" s="1"/>
  <c r="AY59" i="2" l="1"/>
  <c r="AY60" i="2" l="1"/>
  <c r="AY61" i="2" s="1"/>
  <c r="AZ57" i="2" s="1"/>
  <c r="AZ58" i="2" s="1"/>
  <c r="AZ71" i="2" s="1"/>
  <c r="AZ73" i="2" s="1"/>
  <c r="AZ79" i="2" s="1"/>
  <c r="AY64" i="2"/>
  <c r="AY78" i="2" s="1"/>
  <c r="AY80" i="2" s="1"/>
  <c r="AZ59" i="2" l="1"/>
  <c r="AZ64" i="2" l="1"/>
  <c r="AZ78" i="2" s="1"/>
  <c r="AZ80" i="2" s="1"/>
  <c r="AZ60" i="2"/>
  <c r="AZ61" i="2" s="1"/>
  <c r="BA57" i="2" s="1"/>
  <c r="BA58" i="2" s="1"/>
  <c r="BA71" i="2" s="1"/>
  <c r="BA73" i="2" s="1"/>
  <c r="BA79" i="2" s="1"/>
  <c r="BA59" i="2" l="1"/>
  <c r="BA64" i="2" l="1"/>
  <c r="BA78" i="2" s="1"/>
  <c r="BA80" i="2" s="1"/>
  <c r="BA60" i="2"/>
  <c r="BA61" i="2" s="1"/>
  <c r="BB57" i="2" s="1"/>
  <c r="BB58" i="2" s="1"/>
  <c r="BB71" i="2" s="1"/>
  <c r="BB73" i="2" s="1"/>
  <c r="BB79" i="2" s="1"/>
  <c r="BB59" i="2" l="1"/>
  <c r="BB64" i="2" l="1"/>
  <c r="BB78" i="2" s="1"/>
  <c r="BB80" i="2" s="1"/>
  <c r="BB60" i="2"/>
  <c r="BB61" i="2" s="1"/>
  <c r="BC57" i="2" s="1"/>
  <c r="BC58" i="2" s="1"/>
  <c r="BC71" i="2" s="1"/>
  <c r="BC73" i="2" s="1"/>
  <c r="BC79" i="2" s="1"/>
  <c r="BC59" i="2" l="1"/>
  <c r="BC64" i="2" l="1"/>
  <c r="BC78" i="2" s="1"/>
  <c r="BC80" i="2" s="1"/>
  <c r="BC60" i="2"/>
  <c r="BC61" i="2" s="1"/>
  <c r="BD57" i="2" s="1"/>
  <c r="BD58" i="2" s="1"/>
  <c r="BD71" i="2" s="1"/>
  <c r="BD73" i="2" s="1"/>
  <c r="BD79" i="2" s="1"/>
  <c r="BD59" i="2" l="1"/>
  <c r="BD64" i="2" l="1"/>
  <c r="BD78" i="2" s="1"/>
  <c r="BD80" i="2" s="1"/>
  <c r="K83" i="2" s="1"/>
  <c r="BD60" i="2"/>
  <c r="BD61" i="2" s="1"/>
  <c r="BE57" i="2" s="1"/>
  <c r="BE58" i="2" s="1"/>
  <c r="BE71" i="2" s="1"/>
  <c r="BE73" i="2" s="1"/>
  <c r="BE79" i="2" s="1"/>
  <c r="BE59" i="2" l="1"/>
  <c r="BE64" i="2" l="1"/>
  <c r="BE78" i="2" s="1"/>
  <c r="BE80" i="2" s="1"/>
  <c r="BE60" i="2"/>
  <c r="BE61" i="2" s="1"/>
  <c r="BF57" i="2" s="1"/>
  <c r="BF58" i="2" s="1"/>
  <c r="BF71" i="2" s="1"/>
  <c r="BF73" i="2" s="1"/>
  <c r="BF79" i="2" s="1"/>
  <c r="BF59" i="2" l="1"/>
  <c r="BF60" i="2" l="1"/>
  <c r="BF61" i="2" s="1"/>
  <c r="BG57" i="2" s="1"/>
  <c r="BG58" i="2" s="1"/>
  <c r="BG71" i="2" s="1"/>
  <c r="BG73" i="2" s="1"/>
  <c r="BG79" i="2" s="1"/>
  <c r="BF64" i="2"/>
  <c r="BF78" i="2" s="1"/>
  <c r="BF80" i="2" s="1"/>
  <c r="BG59" i="2" l="1"/>
  <c r="BG60" i="2" l="1"/>
  <c r="BG61" i="2" s="1"/>
  <c r="BH57" i="2" s="1"/>
  <c r="BH58" i="2" s="1"/>
  <c r="BH71" i="2" s="1"/>
  <c r="BH73" i="2" s="1"/>
  <c r="BH79" i="2" s="1"/>
  <c r="BG64" i="2"/>
  <c r="BG78" i="2" s="1"/>
  <c r="BG80" i="2" s="1"/>
  <c r="BH59" i="2" l="1"/>
  <c r="BH64" i="2" l="1"/>
  <c r="BH78" i="2" s="1"/>
  <c r="BH80" i="2" s="1"/>
  <c r="BH60" i="2"/>
  <c r="BH61" i="2" s="1"/>
  <c r="BI57" i="2" s="1"/>
  <c r="BI58" i="2" s="1"/>
  <c r="BI71" i="2" s="1"/>
  <c r="BI73" i="2" s="1"/>
  <c r="BI79" i="2" s="1"/>
  <c r="BI59" i="2" l="1"/>
  <c r="BI60" i="2" l="1"/>
  <c r="BI61" i="2" s="1"/>
  <c r="BJ57" i="2" s="1"/>
  <c r="BI64" i="2"/>
  <c r="BI78" i="2" s="1"/>
  <c r="BI80" i="2" s="1"/>
  <c r="BJ59" i="2" l="1"/>
  <c r="BJ58" i="2"/>
  <c r="BJ60" i="2" l="1"/>
  <c r="BJ61" i="2" s="1"/>
  <c r="BK57" i="2" s="1"/>
  <c r="BJ64" i="2"/>
  <c r="BJ78" i="2" s="1"/>
  <c r="BJ71" i="2"/>
  <c r="BJ73" i="2" s="1"/>
  <c r="BJ79" i="2" s="1"/>
  <c r="BJ80" i="2" l="1"/>
  <c r="L83" i="2" s="1"/>
  <c r="BK59" i="2"/>
  <c r="BK58" i="2"/>
  <c r="BK60" i="2" l="1"/>
  <c r="BK61" i="2" s="1"/>
  <c r="BL57" i="2" s="1"/>
  <c r="BK64" i="2"/>
  <c r="BK78" i="2" s="1"/>
  <c r="BK71" i="2"/>
  <c r="BK73" i="2" s="1"/>
  <c r="BK79" i="2" s="1"/>
  <c r="BK80" i="2" l="1"/>
  <c r="BL59" i="2"/>
  <c r="M26" i="3" s="1"/>
  <c r="M29" i="3" s="1"/>
  <c r="BL58" i="2"/>
  <c r="BL60" i="2" l="1"/>
  <c r="BL61" i="2" s="1"/>
  <c r="BL64" i="2"/>
  <c r="BL78" i="2" s="1"/>
  <c r="BL71" i="2"/>
  <c r="BL73" i="2" l="1"/>
  <c r="M30" i="3"/>
  <c r="P8" i="3" s="1"/>
  <c r="M17" i="3" l="1"/>
  <c r="M20" i="3" s="1"/>
  <c r="BL79" i="2"/>
  <c r="BL80" i="2" s="1"/>
  <c r="D83" i="2" s="1"/>
  <c r="M3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Morgan</author>
  </authors>
  <commentList>
    <comment ref="F17" authorId="0" shapeId="0" xr:uid="{F5577698-CF2D-4B5B-A42A-9D24C599DB3F}">
      <text>
        <r>
          <rPr>
            <b/>
            <sz val="9"/>
            <color indexed="81"/>
            <rFont val="Tahoma"/>
            <family val="2"/>
          </rPr>
          <t>Applied to newly let units on lease up then to units that break throughout the year.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3" authorId="0" shapeId="0" xr:uid="{FD0BD9DA-EB0E-4B9E-B7B9-890DE30D55E6}">
      <text>
        <r>
          <rPr>
            <b/>
            <sz val="9"/>
            <color indexed="81"/>
            <rFont val="Tahoma"/>
            <family val="2"/>
          </rPr>
          <t>Applied to newly let units on lease up then to units that break throughout the year.</t>
        </r>
      </text>
    </comment>
  </commentList>
</comments>
</file>

<file path=xl/sharedStrings.xml><?xml version="1.0" encoding="utf-8"?>
<sst xmlns="http://schemas.openxmlformats.org/spreadsheetml/2006/main" count="108" uniqueCount="101">
  <si>
    <t>RESIDENTIAL MANAGEMENT</t>
  </si>
  <si>
    <t>Lease up</t>
  </si>
  <si>
    <t>Vacancy</t>
  </si>
  <si>
    <t>Lease breaks p/a</t>
  </si>
  <si>
    <t>Weeks to re-let</t>
  </si>
  <si>
    <t>Overall Vacancy</t>
  </si>
  <si>
    <t>Property Costs</t>
  </si>
  <si>
    <t>Insurance p/a</t>
  </si>
  <si>
    <t>Block Management p/a</t>
  </si>
  <si>
    <t>Estate Management p/a</t>
  </si>
  <si>
    <t>Maintenance Cost p/a</t>
  </si>
  <si>
    <t>Furniture Expense p/a</t>
  </si>
  <si>
    <t>Total</t>
  </si>
  <si>
    <t>Interest</t>
  </si>
  <si>
    <t>Rental Marketing</t>
  </si>
  <si>
    <t>Manager / Front of House Payroll</t>
  </si>
  <si>
    <t>Asst Manager / Front of House Payroll</t>
  </si>
  <si>
    <t>Leasing Agent</t>
  </si>
  <si>
    <t>Senior Maintenance</t>
  </si>
  <si>
    <t>Assistant Maintenance</t>
  </si>
  <si>
    <t>Concierge</t>
  </si>
  <si>
    <t>Initial Letting fee</t>
  </si>
  <si>
    <t>Operational Cost Growth p/a</t>
  </si>
  <si>
    <t>Year</t>
  </si>
  <si>
    <t>Period</t>
  </si>
  <si>
    <t>Month</t>
  </si>
  <si>
    <t>Occupancy Rate</t>
  </si>
  <si>
    <t>Lease Break Deduction</t>
  </si>
  <si>
    <t>Rent Roll</t>
  </si>
  <si>
    <t>Units</t>
  </si>
  <si>
    <t>Lease up period</t>
  </si>
  <si>
    <t>Units let per month</t>
  </si>
  <si>
    <t>Management Costs</t>
  </si>
  <si>
    <t>Rental Growth</t>
  </si>
  <si>
    <t>Growth</t>
  </si>
  <si>
    <t>Gross Residential Rents</t>
  </si>
  <si>
    <t>100% Occupancy</t>
  </si>
  <si>
    <t>Take up / Units Occupied</t>
  </si>
  <si>
    <t>Rental Inflation</t>
  </si>
  <si>
    <t>Operational Cost Inflation</t>
  </si>
  <si>
    <t>Net Rental Receipts</t>
  </si>
  <si>
    <t>Rental inflation p/a</t>
  </si>
  <si>
    <t>GENERAL ASSUMPTIONS</t>
  </si>
  <si>
    <t>Value of Property</t>
  </si>
  <si>
    <t>Loan to Value</t>
  </si>
  <si>
    <t>Amortisation</t>
  </si>
  <si>
    <t>Stabilised NOI</t>
  </si>
  <si>
    <t>DSCR</t>
  </si>
  <si>
    <t>Beginning Balance</t>
  </si>
  <si>
    <t>Payment</t>
  </si>
  <si>
    <t>Ending Balance</t>
  </si>
  <si>
    <t>Investment Drawdown</t>
  </si>
  <si>
    <t>Capital Repayment</t>
  </si>
  <si>
    <t>INVESTMENT DEBT</t>
  </si>
  <si>
    <t>Repayments p/a</t>
  </si>
  <si>
    <t>Analysis Start / Purchase</t>
  </si>
  <si>
    <t>Analysis End / Sale</t>
  </si>
  <si>
    <t>Exit Cap Rate</t>
  </si>
  <si>
    <t>Tenant Registrations</t>
  </si>
  <si>
    <t>Total Operational Costs</t>
  </si>
  <si>
    <t>Property Tax p/a</t>
  </si>
  <si>
    <t>Net Rental Income after debt</t>
  </si>
  <si>
    <t>Sale Value</t>
  </si>
  <si>
    <t>Total Cash Flow</t>
  </si>
  <si>
    <t>Debt Yield</t>
  </si>
  <si>
    <t>Acquisition Price</t>
  </si>
  <si>
    <t>Net Acquisition Price</t>
  </si>
  <si>
    <t>Acquisition Costs</t>
  </si>
  <si>
    <t>Net Acqusition</t>
  </si>
  <si>
    <t>RESULTS</t>
  </si>
  <si>
    <t>ACQUISITION COST</t>
  </si>
  <si>
    <t>RENTAL INCOME</t>
  </si>
  <si>
    <t>OPERATIONAL COSTS</t>
  </si>
  <si>
    <t>SALE</t>
  </si>
  <si>
    <t>Price Per Unit</t>
  </si>
  <si>
    <t>Gross Income</t>
  </si>
  <si>
    <t>Leakage</t>
  </si>
  <si>
    <t>Net Yield on Cost</t>
  </si>
  <si>
    <t>Initial Operational Costs</t>
  </si>
  <si>
    <t>Accumulated Cash Flow</t>
  </si>
  <si>
    <t>Equity Requirement</t>
  </si>
  <si>
    <t>Net Income after debt</t>
  </si>
  <si>
    <t>Net Sale</t>
  </si>
  <si>
    <t>Profit</t>
  </si>
  <si>
    <t>IRR</t>
  </si>
  <si>
    <t>Equity Multiple</t>
  </si>
  <si>
    <t>Hold Period</t>
  </si>
  <si>
    <t>IRR - Hold Period / Exit Cap Rate</t>
  </si>
  <si>
    <t>LTV</t>
  </si>
  <si>
    <t>DSCR - Rent Roll / LTV</t>
  </si>
  <si>
    <t>Yield on Capital Invested</t>
  </si>
  <si>
    <t>Graph Data</t>
  </si>
  <si>
    <t>Net Rental Income</t>
  </si>
  <si>
    <t>Capital Invested</t>
  </si>
  <si>
    <t>Yield</t>
  </si>
  <si>
    <t>Date</t>
  </si>
  <si>
    <t>INPUTS</t>
  </si>
  <si>
    <t>OUTPUTS</t>
  </si>
  <si>
    <t>SENSITIVITIES</t>
  </si>
  <si>
    <t>GRAPH</t>
  </si>
  <si>
    <t>Lease Period (Y)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</si>
</sst>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_ ;[Red]\-#,##0\ "/>
    <numFmt numFmtId="165" formatCode="0&quot; month(s)&quot;"/>
    <numFmt numFmtId="166" formatCode="0&quot; units&quot;"/>
    <numFmt numFmtId="167" formatCode="0&quot; week(s)&quot;"/>
    <numFmt numFmtId="168" formatCode="[$€-2]#,##0&quot; per unit&quot;"/>
    <numFmt numFmtId="169" formatCode="[$€-2]#,##0&quot; p/a&quot;"/>
    <numFmt numFmtId="170" formatCode="0_ ;[Red]\-0\ "/>
    <numFmt numFmtId="171" formatCode="#,##0&quot; p/a&quot;_ ;[Red]\-#,##0&quot; p/a&quot;\ "/>
    <numFmt numFmtId="172" formatCode="##&quot; years&quot;"/>
    <numFmt numFmtId="173" formatCode="0.00&quot; EM&quot;"/>
    <numFmt numFmtId="174" formatCode="#&quot; year(s)&quot;"/>
    <numFmt numFmtId="175" formatCode="0\ &quot; years&quot;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72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theme="4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name val="Calibri"/>
      <family val="2"/>
    </font>
    <font>
      <b/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</font>
    <font>
      <b/>
      <i/>
      <sz val="14"/>
      <color rgb="FFFF0000"/>
      <name val="Calibri"/>
      <family val="2"/>
    </font>
    <font>
      <b/>
      <sz val="12"/>
      <color theme="1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77">
    <xf numFmtId="0" fontId="0" fillId="0" borderId="0" xfId="0"/>
    <xf numFmtId="0" fontId="0" fillId="2" borderId="0" xfId="0" applyFill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4" fillId="3" borderId="4" xfId="0" applyFont="1" applyFill="1" applyBorder="1"/>
    <xf numFmtId="0" fontId="2" fillId="3" borderId="0" xfId="0" applyFont="1" applyFill="1"/>
    <xf numFmtId="0" fontId="5" fillId="3" borderId="5" xfId="0" applyFont="1" applyFill="1" applyBorder="1" applyAlignment="1">
      <alignment horizontal="right"/>
    </xf>
    <xf numFmtId="0" fontId="0" fillId="2" borderId="4" xfId="0" applyFill="1" applyBorder="1"/>
    <xf numFmtId="0" fontId="0" fillId="2" borderId="5" xfId="0" applyFill="1" applyBorder="1"/>
    <xf numFmtId="0" fontId="6" fillId="2" borderId="4" xfId="0" applyFont="1" applyFill="1" applyBorder="1"/>
    <xf numFmtId="10" fontId="8" fillId="2" borderId="5" xfId="1" applyNumberFormat="1" applyFont="1" applyFill="1" applyBorder="1"/>
    <xf numFmtId="0" fontId="0" fillId="2" borderId="7" xfId="0" applyFill="1" applyBorder="1"/>
    <xf numFmtId="166" fontId="0" fillId="2" borderId="0" xfId="0" applyNumberFormat="1" applyFill="1"/>
    <xf numFmtId="167" fontId="8" fillId="2" borderId="0" xfId="0" applyNumberFormat="1" applyFont="1" applyFill="1"/>
    <xf numFmtId="168" fontId="8" fillId="2" borderId="5" xfId="0" applyNumberFormat="1" applyFont="1" applyFill="1" applyBorder="1"/>
    <xf numFmtId="164" fontId="0" fillId="2" borderId="5" xfId="0" applyNumberFormat="1" applyFill="1" applyBorder="1"/>
    <xf numFmtId="168" fontId="8" fillId="2" borderId="8" xfId="0" applyNumberFormat="1" applyFont="1" applyFill="1" applyBorder="1"/>
    <xf numFmtId="0" fontId="1" fillId="2" borderId="4" xfId="0" applyFont="1" applyFill="1" applyBorder="1"/>
    <xf numFmtId="0" fontId="1" fillId="2" borderId="0" xfId="0" applyFont="1" applyFill="1"/>
    <xf numFmtId="168" fontId="1" fillId="2" borderId="5" xfId="0" applyNumberFormat="1" applyFont="1" applyFill="1" applyBorder="1"/>
    <xf numFmtId="169" fontId="8" fillId="2" borderId="5" xfId="0" applyNumberFormat="1" applyFont="1" applyFill="1" applyBorder="1"/>
    <xf numFmtId="10" fontId="9" fillId="2" borderId="5" xfId="1" applyNumberFormat="1" applyFont="1" applyFill="1" applyBorder="1"/>
    <xf numFmtId="0" fontId="0" fillId="2" borderId="8" xfId="0" applyFill="1" applyBorder="1"/>
    <xf numFmtId="0" fontId="0" fillId="2" borderId="0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17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/>
    <xf numFmtId="164" fontId="11" fillId="0" borderId="13" xfId="0" applyNumberFormat="1" applyFont="1" applyBorder="1" applyAlignment="1">
      <alignment horizontal="center"/>
    </xf>
    <xf numFmtId="9" fontId="11" fillId="0" borderId="0" xfId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1" fillId="0" borderId="13" xfId="0" applyFont="1" applyBorder="1"/>
    <xf numFmtId="0" fontId="12" fillId="4" borderId="13" xfId="0" applyFont="1" applyFill="1" applyBorder="1"/>
    <xf numFmtId="164" fontId="12" fillId="4" borderId="13" xfId="0" applyNumberFormat="1" applyFont="1" applyFill="1" applyBorder="1" applyAlignment="1">
      <alignment horizontal="center"/>
    </xf>
    <xf numFmtId="164" fontId="11" fillId="0" borderId="13" xfId="0" applyNumberFormat="1" applyFont="1" applyBorder="1"/>
    <xf numFmtId="0" fontId="0" fillId="0" borderId="13" xfId="0" applyBorder="1"/>
    <xf numFmtId="164" fontId="11" fillId="0" borderId="0" xfId="0" applyNumberFormat="1" applyFont="1"/>
    <xf numFmtId="164" fontId="13" fillId="0" borderId="0" xfId="0" applyNumberFormat="1" applyFont="1"/>
    <xf numFmtId="164" fontId="0" fillId="0" borderId="13" xfId="0" applyNumberFormat="1" applyBorder="1" applyAlignment="1">
      <alignment horizontal="center"/>
    </xf>
    <xf numFmtId="0" fontId="0" fillId="0" borderId="0" xfId="0" applyFill="1" applyBorder="1"/>
    <xf numFmtId="0" fontId="11" fillId="0" borderId="0" xfId="0" applyFont="1" applyFill="1" applyBorder="1"/>
    <xf numFmtId="0" fontId="12" fillId="0" borderId="0" xfId="0" applyFont="1" applyFill="1" applyBorder="1"/>
    <xf numFmtId="0" fontId="1" fillId="0" borderId="0" xfId="0" applyFont="1" applyFill="1" applyBorder="1"/>
    <xf numFmtId="0" fontId="1" fillId="0" borderId="13" xfId="0" applyFont="1" applyBorder="1" applyAlignment="1">
      <alignment horizontal="left"/>
    </xf>
    <xf numFmtId="0" fontId="12" fillId="0" borderId="13" xfId="0" applyFont="1" applyBorder="1" applyAlignment="1">
      <alignment horizontal="left"/>
    </xf>
    <xf numFmtId="0" fontId="0" fillId="0" borderId="0" xfId="0" applyFill="1"/>
    <xf numFmtId="164" fontId="0" fillId="0" borderId="0" xfId="0" applyNumberFormat="1" applyFill="1"/>
    <xf numFmtId="165" fontId="8" fillId="2" borderId="5" xfId="0" applyNumberFormat="1" applyFont="1" applyFill="1" applyBorder="1"/>
    <xf numFmtId="164" fontId="8" fillId="2" borderId="5" xfId="0" applyNumberFormat="1" applyFont="1" applyFill="1" applyBorder="1"/>
    <xf numFmtId="164" fontId="3" fillId="2" borderId="5" xfId="0" applyNumberFormat="1" applyFont="1" applyFill="1" applyBorder="1"/>
    <xf numFmtId="3" fontId="0" fillId="0" borderId="13" xfId="0" applyNumberFormat="1" applyBorder="1" applyAlignment="1">
      <alignment horizontal="center"/>
    </xf>
    <xf numFmtId="0" fontId="0" fillId="2" borderId="6" xfId="0" applyFill="1" applyBorder="1"/>
    <xf numFmtId="0" fontId="0" fillId="0" borderId="0" xfId="0" applyFont="1" applyFill="1" applyBorder="1"/>
    <xf numFmtId="0" fontId="0" fillId="0" borderId="13" xfId="0" applyFont="1" applyFill="1" applyBorder="1"/>
    <xf numFmtId="1" fontId="0" fillId="0" borderId="13" xfId="0" applyNumberFormat="1" applyFont="1" applyFill="1" applyBorder="1" applyAlignment="1">
      <alignment horizontal="center"/>
    </xf>
    <xf numFmtId="10" fontId="15" fillId="0" borderId="13" xfId="1" applyNumberFormat="1" applyFont="1" applyFill="1" applyBorder="1" applyAlignment="1">
      <alignment horizontal="center"/>
    </xf>
    <xf numFmtId="0" fontId="0" fillId="0" borderId="13" xfId="0" applyFont="1" applyBorder="1" applyAlignment="1">
      <alignment horizontal="left"/>
    </xf>
    <xf numFmtId="10" fontId="11" fillId="0" borderId="13" xfId="1" applyNumberFormat="1" applyFont="1" applyBorder="1" applyAlignment="1">
      <alignment horizontal="center"/>
    </xf>
    <xf numFmtId="170" fontId="1" fillId="0" borderId="13" xfId="0" applyNumberFormat="1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17" fontId="16" fillId="0" borderId="13" xfId="0" applyNumberFormat="1" applyFont="1" applyBorder="1" applyAlignment="1">
      <alignment horizontal="center"/>
    </xf>
    <xf numFmtId="0" fontId="11" fillId="0" borderId="14" xfId="0" applyFont="1" applyBorder="1"/>
    <xf numFmtId="9" fontId="11" fillId="0" borderId="14" xfId="1" applyFont="1" applyBorder="1" applyAlignment="1">
      <alignment horizontal="center"/>
    </xf>
    <xf numFmtId="164" fontId="11" fillId="0" borderId="14" xfId="0" applyNumberFormat="1" applyFont="1" applyBorder="1" applyAlignment="1">
      <alignment horizontal="center"/>
    </xf>
    <xf numFmtId="0" fontId="0" fillId="0" borderId="14" xfId="0" applyBorder="1"/>
    <xf numFmtId="0" fontId="0" fillId="0" borderId="14" xfId="0" applyBorder="1" applyAlignment="1">
      <alignment horizontal="center"/>
    </xf>
    <xf numFmtId="0" fontId="0" fillId="0" borderId="0" xfId="0" applyBorder="1"/>
    <xf numFmtId="0" fontId="1" fillId="0" borderId="0" xfId="0" applyFont="1" applyBorder="1"/>
    <xf numFmtId="0" fontId="12" fillId="6" borderId="9" xfId="0" applyFont="1" applyFill="1" applyBorder="1"/>
    <xf numFmtId="164" fontId="12" fillId="6" borderId="9" xfId="0" applyNumberFormat="1" applyFont="1" applyFill="1" applyBorder="1" applyAlignment="1">
      <alignment horizontal="center"/>
    </xf>
    <xf numFmtId="0" fontId="2" fillId="3" borderId="0" xfId="0" applyFont="1" applyFill="1" applyBorder="1"/>
    <xf numFmtId="17" fontId="8" fillId="2" borderId="5" xfId="0" applyNumberFormat="1" applyFont="1" applyFill="1" applyBorder="1"/>
    <xf numFmtId="17" fontId="3" fillId="2" borderId="5" xfId="0" applyNumberFormat="1" applyFont="1" applyFill="1" applyBorder="1"/>
    <xf numFmtId="0" fontId="10" fillId="2" borderId="4" xfId="0" applyFont="1" applyFill="1" applyBorder="1" applyAlignment="1">
      <alignment vertical="center" wrapText="1"/>
    </xf>
    <xf numFmtId="164" fontId="14" fillId="2" borderId="5" xfId="0" applyNumberFormat="1" applyFont="1" applyFill="1" applyBorder="1"/>
    <xf numFmtId="10" fontId="14" fillId="2" borderId="5" xfId="1" applyNumberFormat="1" applyFont="1" applyFill="1" applyBorder="1"/>
    <xf numFmtId="10" fontId="8" fillId="2" borderId="0" xfId="0" applyNumberFormat="1" applyFont="1" applyFill="1" applyBorder="1"/>
    <xf numFmtId="171" fontId="0" fillId="2" borderId="5" xfId="0" applyNumberFormat="1" applyFill="1" applyBorder="1"/>
    <xf numFmtId="171" fontId="0" fillId="2" borderId="8" xfId="0" applyNumberFormat="1" applyFill="1" applyBorder="1"/>
    <xf numFmtId="0" fontId="1" fillId="2" borderId="4" xfId="0" applyFont="1" applyFill="1" applyBorder="1" applyAlignment="1">
      <alignment horizontal="left"/>
    </xf>
    <xf numFmtId="2" fontId="1" fillId="2" borderId="5" xfId="0" applyNumberFormat="1" applyFont="1" applyFill="1" applyBorder="1" applyAlignment="1">
      <alignment horizontal="right"/>
    </xf>
    <xf numFmtId="0" fontId="2" fillId="0" borderId="0" xfId="0" applyFont="1" applyFill="1"/>
    <xf numFmtId="10" fontId="3" fillId="2" borderId="0" xfId="0" applyNumberFormat="1" applyFont="1" applyFill="1" applyBorder="1"/>
    <xf numFmtId="164" fontId="17" fillId="2" borderId="5" xfId="0" applyNumberFormat="1" applyFont="1" applyFill="1" applyBorder="1"/>
    <xf numFmtId="164" fontId="17" fillId="2" borderId="8" xfId="0" applyNumberFormat="1" applyFont="1" applyFill="1" applyBorder="1"/>
    <xf numFmtId="0" fontId="18" fillId="5" borderId="13" xfId="0" applyFont="1" applyFill="1" applyBorder="1" applyAlignment="1">
      <alignment horizontal="left"/>
    </xf>
    <xf numFmtId="10" fontId="19" fillId="5" borderId="13" xfId="1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left"/>
    </xf>
    <xf numFmtId="0" fontId="11" fillId="0" borderId="9" xfId="0" applyFont="1" applyBorder="1"/>
    <xf numFmtId="9" fontId="11" fillId="0" borderId="9" xfId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9" xfId="0" applyBorder="1"/>
    <xf numFmtId="0" fontId="0" fillId="0" borderId="9" xfId="0" applyBorder="1" applyAlignment="1">
      <alignment horizontal="center"/>
    </xf>
    <xf numFmtId="0" fontId="21" fillId="0" borderId="0" xfId="0" applyFont="1" applyFill="1" applyBorder="1"/>
    <xf numFmtId="0" fontId="23" fillId="0" borderId="0" xfId="0" applyFont="1" applyBorder="1"/>
    <xf numFmtId="172" fontId="8" fillId="2" borderId="0" xfId="0" applyNumberFormat="1" applyFont="1" applyFill="1" applyBorder="1"/>
    <xf numFmtId="0" fontId="1" fillId="2" borderId="0" xfId="0" applyFont="1" applyFill="1" applyBorder="1"/>
    <xf numFmtId="10" fontId="1" fillId="2" borderId="5" xfId="1" applyNumberFormat="1" applyFont="1" applyFill="1" applyBorder="1"/>
    <xf numFmtId="164" fontId="0" fillId="0" borderId="0" xfId="0" applyNumberFormat="1" applyAlignment="1">
      <alignment horizontal="left"/>
    </xf>
    <xf numFmtId="10" fontId="0" fillId="2" borderId="5" xfId="1" applyNumberFormat="1" applyFont="1" applyFill="1" applyBorder="1"/>
    <xf numFmtId="0" fontId="0" fillId="0" borderId="11" xfId="0" applyBorder="1"/>
    <xf numFmtId="164" fontId="0" fillId="2" borderId="4" xfId="0" applyNumberFormat="1" applyFill="1" applyBorder="1" applyAlignment="1">
      <alignment horizontal="left"/>
    </xf>
    <xf numFmtId="164" fontId="26" fillId="2" borderId="4" xfId="0" applyNumberFormat="1" applyFont="1" applyFill="1" applyBorder="1" applyAlignment="1">
      <alignment horizontal="left"/>
    </xf>
    <xf numFmtId="0" fontId="26" fillId="2" borderId="0" xfId="0" applyFont="1" applyFill="1" applyBorder="1"/>
    <xf numFmtId="164" fontId="26" fillId="2" borderId="8" xfId="0" applyNumberFormat="1" applyFont="1" applyFill="1" applyBorder="1"/>
    <xf numFmtId="164" fontId="25" fillId="2" borderId="4" xfId="0" applyNumberFormat="1" applyFont="1" applyFill="1" applyBorder="1" applyAlignment="1">
      <alignment horizontal="left"/>
    </xf>
    <xf numFmtId="0" fontId="25" fillId="2" borderId="0" xfId="0" applyFont="1" applyFill="1" applyBorder="1"/>
    <xf numFmtId="10" fontId="25" fillId="2" borderId="5" xfId="1" applyNumberFormat="1" applyFont="1" applyFill="1" applyBorder="1"/>
    <xf numFmtId="164" fontId="0" fillId="2" borderId="10" xfId="0" applyNumberFormat="1" applyFill="1" applyBorder="1" applyAlignment="1">
      <alignment horizontal="left"/>
    </xf>
    <xf numFmtId="164" fontId="0" fillId="2" borderId="6" xfId="0" applyNumberFormat="1" applyFill="1" applyBorder="1" applyAlignment="1">
      <alignment horizontal="left"/>
    </xf>
    <xf numFmtId="164" fontId="1" fillId="2" borderId="4" xfId="0" applyNumberFormat="1" applyFont="1" applyFill="1" applyBorder="1" applyAlignment="1">
      <alignment horizontal="left"/>
    </xf>
    <xf numFmtId="164" fontId="1" fillId="2" borderId="5" xfId="0" applyNumberFormat="1" applyFont="1" applyFill="1" applyBorder="1"/>
    <xf numFmtId="164" fontId="26" fillId="2" borderId="5" xfId="0" applyNumberFormat="1" applyFont="1" applyFill="1" applyBorder="1"/>
    <xf numFmtId="173" fontId="1" fillId="2" borderId="5" xfId="0" applyNumberFormat="1" applyFont="1" applyFill="1" applyBorder="1"/>
    <xf numFmtId="174" fontId="8" fillId="2" borderId="5" xfId="0" applyNumberFormat="1" applyFont="1" applyFill="1" applyBorder="1"/>
    <xf numFmtId="164" fontId="0" fillId="2" borderId="1" xfId="0" applyNumberFormat="1" applyFill="1" applyBorder="1"/>
    <xf numFmtId="164" fontId="0" fillId="2" borderId="2" xfId="0" applyNumberFormat="1" applyFill="1" applyBorder="1"/>
    <xf numFmtId="164" fontId="0" fillId="2" borderId="4" xfId="0" applyNumberFormat="1" applyFill="1" applyBorder="1"/>
    <xf numFmtId="164" fontId="2" fillId="2" borderId="0" xfId="1" applyNumberFormat="1" applyFont="1" applyFill="1" applyBorder="1" applyAlignment="1"/>
    <xf numFmtId="10" fontId="0" fillId="2" borderId="0" xfId="1" applyNumberFormat="1" applyFont="1" applyFill="1" applyBorder="1" applyAlignment="1"/>
    <xf numFmtId="10" fontId="0" fillId="2" borderId="5" xfId="1" applyNumberFormat="1" applyFont="1" applyFill="1" applyBorder="1" applyAlignment="1"/>
    <xf numFmtId="175" fontId="0" fillId="2" borderId="0" xfId="0" applyNumberFormat="1" applyFill="1" applyBorder="1"/>
    <xf numFmtId="175" fontId="0" fillId="2" borderId="11" xfId="0" applyNumberFormat="1" applyFill="1" applyBorder="1"/>
    <xf numFmtId="175" fontId="8" fillId="2" borderId="0" xfId="0" applyNumberFormat="1" applyFont="1" applyFill="1" applyBorder="1"/>
    <xf numFmtId="10" fontId="8" fillId="2" borderId="0" xfId="1" applyNumberFormat="1" applyFont="1" applyFill="1" applyBorder="1" applyAlignment="1"/>
    <xf numFmtId="10" fontId="0" fillId="2" borderId="13" xfId="1" applyNumberFormat="1" applyFont="1" applyFill="1" applyBorder="1"/>
    <xf numFmtId="10" fontId="0" fillId="2" borderId="16" xfId="1" applyNumberFormat="1" applyFont="1" applyFill="1" applyBorder="1"/>
    <xf numFmtId="10" fontId="0" fillId="2" borderId="17" xfId="1" applyNumberFormat="1" applyFont="1" applyFill="1" applyBorder="1"/>
    <xf numFmtId="10" fontId="0" fillId="2" borderId="18" xfId="1" applyNumberFormat="1" applyFont="1" applyFill="1" applyBorder="1"/>
    <xf numFmtId="164" fontId="8" fillId="2" borderId="0" xfId="0" applyNumberFormat="1" applyFont="1" applyFill="1" applyBorder="1"/>
    <xf numFmtId="164" fontId="0" fillId="2" borderId="0" xfId="0" applyNumberFormat="1" applyFill="1" applyBorder="1"/>
    <xf numFmtId="164" fontId="0" fillId="2" borderId="11" xfId="0" applyNumberFormat="1" applyFill="1" applyBorder="1"/>
    <xf numFmtId="4" fontId="0" fillId="2" borderId="13" xfId="1" applyNumberFormat="1" applyFont="1" applyFill="1" applyBorder="1"/>
    <xf numFmtId="4" fontId="0" fillId="2" borderId="16" xfId="1" applyNumberFormat="1" applyFont="1" applyFill="1" applyBorder="1"/>
    <xf numFmtId="4" fontId="0" fillId="2" borderId="17" xfId="1" applyNumberFormat="1" applyFont="1" applyFill="1" applyBorder="1"/>
    <xf numFmtId="4" fontId="0" fillId="2" borderId="18" xfId="1" applyNumberFormat="1" applyFont="1" applyFill="1" applyBorder="1"/>
    <xf numFmtId="0" fontId="2" fillId="3" borderId="5" xfId="0" applyFont="1" applyFill="1" applyBorder="1"/>
    <xf numFmtId="17" fontId="1" fillId="2" borderId="4" xfId="0" applyNumberFormat="1" applyFont="1" applyFill="1" applyBorder="1"/>
    <xf numFmtId="0" fontId="24" fillId="7" borderId="13" xfId="0" applyFont="1" applyFill="1" applyBorder="1"/>
    <xf numFmtId="164" fontId="22" fillId="7" borderId="13" xfId="0" applyNumberFormat="1" applyFont="1" applyFill="1" applyBorder="1" applyAlignment="1">
      <alignment horizontal="center"/>
    </xf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27" fillId="0" borderId="0" xfId="0" applyFont="1"/>
    <xf numFmtId="0" fontId="0" fillId="0" borderId="13" xfId="0" applyFill="1" applyBorder="1"/>
    <xf numFmtId="10" fontId="0" fillId="0" borderId="13" xfId="1" applyNumberFormat="1" applyFon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17" fontId="0" fillId="0" borderId="23" xfId="0" applyNumberFormat="1" applyBorder="1" applyAlignment="1">
      <alignment horizontal="center"/>
    </xf>
    <xf numFmtId="10" fontId="0" fillId="0" borderId="23" xfId="1" applyNumberFormat="1" applyFont="1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0" xfId="0" applyFill="1"/>
    <xf numFmtId="0" fontId="30" fillId="4" borderId="0" xfId="0" applyFont="1" applyFill="1"/>
    <xf numFmtId="0" fontId="0" fillId="0" borderId="24" xfId="0" applyFill="1" applyBorder="1"/>
    <xf numFmtId="0" fontId="2" fillId="0" borderId="24" xfId="0" applyFont="1" applyFill="1" applyBorder="1"/>
    <xf numFmtId="0" fontId="3" fillId="0" borderId="24" xfId="0" applyFont="1" applyFill="1" applyBorder="1"/>
    <xf numFmtId="0" fontId="5" fillId="0" borderId="24" xfId="0" applyFont="1" applyFill="1" applyBorder="1" applyAlignment="1">
      <alignment horizontal="right"/>
    </xf>
    <xf numFmtId="165" fontId="8" fillId="0" borderId="24" xfId="0" applyNumberFormat="1" applyFont="1" applyFill="1" applyBorder="1"/>
    <xf numFmtId="164" fontId="3" fillId="0" borderId="24" xfId="0" applyNumberFormat="1" applyFont="1" applyFill="1" applyBorder="1"/>
    <xf numFmtId="10" fontId="8" fillId="0" borderId="24" xfId="1" applyNumberFormat="1" applyFont="1" applyFill="1" applyBorder="1"/>
    <xf numFmtId="10" fontId="0" fillId="0" borderId="24" xfId="1" applyNumberFormat="1" applyFont="1" applyFill="1" applyBorder="1"/>
    <xf numFmtId="168" fontId="8" fillId="0" borderId="24" xfId="0" applyNumberFormat="1" applyFont="1" applyFill="1" applyBorder="1"/>
    <xf numFmtId="168" fontId="1" fillId="0" borderId="24" xfId="0" applyNumberFormat="1" applyFont="1" applyFill="1" applyBorder="1"/>
    <xf numFmtId="169" fontId="8" fillId="0" borderId="24" xfId="0" applyNumberFormat="1" applyFont="1" applyFill="1" applyBorder="1"/>
    <xf numFmtId="10" fontId="9" fillId="0" borderId="24" xfId="1" applyNumberFormat="1" applyFont="1" applyFill="1" applyBorder="1"/>
    <xf numFmtId="164" fontId="1" fillId="2" borderId="2" xfId="0" applyNumberFormat="1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164" fontId="1" fillId="2" borderId="4" xfId="0" applyNumberFormat="1" applyFont="1" applyFill="1" applyBorder="1" applyAlignment="1">
      <alignment horizontal="center" vertical="center" wrapText="1"/>
    </xf>
    <xf numFmtId="164" fontId="1" fillId="2" borderId="10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eparator>,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[0]!range1</c:f>
              <c:numCache>
                <c:formatCode>mmm\-yy</c:formatCode>
                <c:ptCount val="8"/>
                <c:pt idx="0">
                  <c:v>43739</c:v>
                </c:pt>
                <c:pt idx="1">
                  <c:v>43922</c:v>
                </c:pt>
                <c:pt idx="2">
                  <c:v>44105</c:v>
                </c:pt>
                <c:pt idx="3">
                  <c:v>44287</c:v>
                </c:pt>
                <c:pt idx="4">
                  <c:v>44470</c:v>
                </c:pt>
                <c:pt idx="5">
                  <c:v>44652</c:v>
                </c:pt>
                <c:pt idx="6">
                  <c:v>44835</c:v>
                </c:pt>
                <c:pt idx="7">
                  <c:v>45017</c:v>
                </c:pt>
              </c:numCache>
            </c:numRef>
          </c:cat>
          <c:val>
            <c:numRef>
              <c:f>'CASH FLOW'!$C$83:$V$83</c:f>
              <c:numCache>
                <c:formatCode>0.00%</c:formatCode>
                <c:ptCount val="20"/>
                <c:pt idx="0">
                  <c:v>4.0573336099389304E-2</c:v>
                </c:pt>
                <c:pt idx="1">
                  <c:v>4.3536568964027564E-2</c:v>
                </c:pt>
                <c:pt idx="2">
                  <c:v>4.8284663599480714E-2</c:v>
                </c:pt>
                <c:pt idx="3">
                  <c:v>4.9166223251183028E-2</c:v>
                </c:pt>
                <c:pt idx="4">
                  <c:v>5.4395219514229459E-2</c:v>
                </c:pt>
                <c:pt idx="5">
                  <c:v>5.5584915061854749E-2</c:v>
                </c:pt>
                <c:pt idx="6">
                  <c:v>6.1415591193201155E-2</c:v>
                </c:pt>
                <c:pt idx="7">
                  <c:v>6.3008471701946844E-2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158-46C2-B260-1A87155E5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2108416"/>
        <c:axId val="642107432"/>
      </c:lineChart>
      <c:dateAx>
        <c:axId val="642108416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107432"/>
        <c:crosses val="autoZero"/>
        <c:auto val="1"/>
        <c:lblOffset val="100"/>
        <c:baseTimeUnit val="months"/>
      </c:dateAx>
      <c:valAx>
        <c:axId val="642107432"/>
        <c:scaling>
          <c:orientation val="minMax"/>
        </c:scaling>
        <c:delete val="1"/>
        <c:axPos val="l"/>
        <c:numFmt formatCode="0.00%" sourceLinked="1"/>
        <c:majorTickMark val="out"/>
        <c:minorTickMark val="none"/>
        <c:tickLblPos val="nextTo"/>
        <c:crossAx val="64210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53340</xdr:colOff>
      <xdr:row>25</xdr:row>
      <xdr:rowOff>16193</xdr:rowOff>
    </xdr:from>
    <xdr:to>
      <xdr:col>19</xdr:col>
      <xdr:colOff>657225</xdr:colOff>
      <xdr:row>36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B055A8-EDF8-42A1-A492-BD5AAC472F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39A3-7B2A-4E30-8B24-81DF6B60AE61}">
  <dimension ref="A1:T42"/>
  <sheetViews>
    <sheetView tabSelected="1" zoomScaleNormal="100" workbookViewId="0"/>
  </sheetViews>
  <sheetFormatPr defaultRowHeight="14.4" x14ac:dyDescent="0.3"/>
  <cols>
    <col min="1" max="1" width="2.44140625" customWidth="1"/>
    <col min="2" max="2" width="21.77734375" customWidth="1"/>
    <col min="3" max="3" width="17.33203125" customWidth="1"/>
    <col min="4" max="4" width="19.5546875" customWidth="1"/>
    <col min="5" max="5" width="2.44140625" customWidth="1"/>
    <col min="6" max="6" width="30.21875" style="48" customWidth="1"/>
    <col min="7" max="7" width="14.6640625" style="48" customWidth="1"/>
    <col min="8" max="8" width="14.109375" style="48" bestFit="1" customWidth="1"/>
    <col min="9" max="10" width="2.88671875" style="48" customWidth="1"/>
    <col min="11" max="11" width="26.44140625" customWidth="1"/>
    <col min="12" max="12" width="11.21875" customWidth="1"/>
    <col min="13" max="13" width="17.5546875" customWidth="1"/>
    <col min="14" max="14" width="2.44140625" customWidth="1"/>
    <col min="15" max="20" width="10.77734375" customWidth="1"/>
  </cols>
  <sheetData>
    <row r="1" spans="2:20" ht="18" x14ac:dyDescent="0.35">
      <c r="B1" s="160" t="s">
        <v>96</v>
      </c>
      <c r="C1" s="159"/>
      <c r="D1" s="159"/>
      <c r="E1" s="159"/>
      <c r="F1" s="159"/>
      <c r="G1" s="159"/>
      <c r="H1" s="159"/>
      <c r="I1" s="161"/>
      <c r="K1" s="160" t="s">
        <v>97</v>
      </c>
      <c r="L1" s="159"/>
      <c r="M1" s="159"/>
      <c r="N1" s="159"/>
      <c r="O1" s="159"/>
      <c r="P1" s="159"/>
      <c r="Q1" s="159"/>
      <c r="R1" s="159"/>
      <c r="S1" s="159"/>
      <c r="T1" s="159"/>
    </row>
    <row r="2" spans="2:20" ht="9" customHeight="1" thickBot="1" x14ac:dyDescent="0.35">
      <c r="E2" s="48"/>
      <c r="F2" s="84"/>
      <c r="G2" s="84"/>
      <c r="H2" s="84"/>
      <c r="I2" s="162"/>
    </row>
    <row r="3" spans="2:20" ht="16.2" customHeight="1" x14ac:dyDescent="0.3">
      <c r="B3" s="2"/>
      <c r="C3" s="3"/>
      <c r="D3" s="4"/>
      <c r="F3" s="2"/>
      <c r="G3" s="3"/>
      <c r="H3" s="4"/>
      <c r="I3" s="163"/>
      <c r="J3"/>
      <c r="K3" s="2"/>
      <c r="L3" s="3"/>
      <c r="M3" s="4"/>
      <c r="N3" s="30"/>
      <c r="O3" s="2"/>
      <c r="P3" s="3"/>
      <c r="Q3" s="3"/>
      <c r="R3" s="3"/>
      <c r="S3" s="3"/>
      <c r="T3" s="4"/>
    </row>
    <row r="4" spans="2:20" ht="16.2" customHeight="1" x14ac:dyDescent="0.35">
      <c r="B4" s="5" t="s">
        <v>42</v>
      </c>
      <c r="C4" s="73"/>
      <c r="D4" s="7"/>
      <c r="F4" s="5" t="s">
        <v>0</v>
      </c>
      <c r="G4" s="6"/>
      <c r="H4" s="7"/>
      <c r="I4" s="164"/>
      <c r="J4"/>
      <c r="K4" s="5" t="s">
        <v>69</v>
      </c>
      <c r="L4" s="73"/>
      <c r="M4" s="7"/>
      <c r="O4" s="5" t="s">
        <v>98</v>
      </c>
      <c r="P4" s="73"/>
      <c r="Q4" s="73"/>
      <c r="R4" s="73"/>
      <c r="S4" s="73"/>
      <c r="T4" s="141"/>
    </row>
    <row r="5" spans="2:20" ht="16.2" customHeight="1" x14ac:dyDescent="0.3">
      <c r="B5" s="8"/>
      <c r="C5" s="24"/>
      <c r="D5" s="9"/>
      <c r="F5" s="8"/>
      <c r="G5" s="1"/>
      <c r="H5" s="9"/>
      <c r="I5" s="161"/>
      <c r="J5"/>
      <c r="K5" s="8"/>
      <c r="L5" s="24"/>
      <c r="M5" s="9"/>
      <c r="O5" s="8"/>
      <c r="P5" s="24"/>
      <c r="Q5" s="24"/>
      <c r="R5" s="24"/>
      <c r="S5" s="24"/>
      <c r="T5" s="9"/>
    </row>
    <row r="6" spans="2:20" ht="16.2" customHeight="1" thickBot="1" x14ac:dyDescent="0.35">
      <c r="B6" s="8" t="s">
        <v>55</v>
      </c>
      <c r="C6" s="24"/>
      <c r="D6" s="74">
        <v>43586</v>
      </c>
      <c r="F6" s="10" t="s">
        <v>1</v>
      </c>
      <c r="G6" s="1"/>
      <c r="H6" s="9"/>
      <c r="I6" s="161"/>
      <c r="J6"/>
      <c r="K6" s="106" t="s">
        <v>68</v>
      </c>
      <c r="L6" s="24"/>
      <c r="M6" s="16">
        <f>D12</f>
        <v>90562500</v>
      </c>
      <c r="O6" s="142" t="s">
        <v>87</v>
      </c>
      <c r="P6" s="24"/>
      <c r="Q6" s="24"/>
      <c r="R6" s="24"/>
      <c r="S6" s="24"/>
      <c r="T6" s="9"/>
    </row>
    <row r="7" spans="2:20" ht="16.2" customHeight="1" x14ac:dyDescent="0.3">
      <c r="B7" s="8" t="s">
        <v>86</v>
      </c>
      <c r="C7" s="24"/>
      <c r="D7" s="119">
        <v>4</v>
      </c>
      <c r="F7" s="8" t="s">
        <v>30</v>
      </c>
      <c r="G7" s="1"/>
      <c r="H7" s="50">
        <v>6</v>
      </c>
      <c r="I7" s="165"/>
      <c r="J7"/>
      <c r="K7" s="106" t="s">
        <v>74</v>
      </c>
      <c r="L7" s="24"/>
      <c r="M7" s="16">
        <f>M6/D14</f>
        <v>421220.93023255817</v>
      </c>
      <c r="O7" s="120"/>
      <c r="P7" s="121"/>
      <c r="Q7" s="173" t="str">
        <f>B18</f>
        <v>Exit Cap Rate</v>
      </c>
      <c r="R7" s="173"/>
      <c r="S7" s="173"/>
      <c r="T7" s="174"/>
    </row>
    <row r="8" spans="2:20" ht="16.2" customHeight="1" x14ac:dyDescent="0.3">
      <c r="B8" s="8" t="s">
        <v>56</v>
      </c>
      <c r="C8" s="24"/>
      <c r="D8" s="75">
        <f>EDATE(D6,D7*12)</f>
        <v>45047</v>
      </c>
      <c r="F8" s="8" t="s">
        <v>31</v>
      </c>
      <c r="G8" s="1"/>
      <c r="H8" s="52">
        <f>D14/H7</f>
        <v>35.833333333333336</v>
      </c>
      <c r="I8" s="166"/>
      <c r="J8"/>
      <c r="K8" s="106"/>
      <c r="L8" s="24"/>
      <c r="M8" s="9"/>
      <c r="O8" s="122"/>
      <c r="P8" s="123">
        <f>M30</f>
        <v>0.19267429709434511</v>
      </c>
      <c r="Q8" s="129">
        <v>3.5000000000000003E-2</v>
      </c>
      <c r="R8" s="124">
        <f>Q8+0.0025</f>
        <v>3.7500000000000006E-2</v>
      </c>
      <c r="S8" s="124">
        <f>R8+0.0025</f>
        <v>4.0000000000000008E-2</v>
      </c>
      <c r="T8" s="125">
        <f>S8+0.0025</f>
        <v>4.250000000000001E-2</v>
      </c>
    </row>
    <row r="9" spans="2:20" ht="16.2" customHeight="1" x14ac:dyDescent="0.3">
      <c r="B9" s="8"/>
      <c r="C9" s="24"/>
      <c r="D9" s="75"/>
      <c r="F9" s="8"/>
      <c r="G9" s="1"/>
      <c r="H9" s="9"/>
      <c r="I9" s="161"/>
      <c r="J9"/>
      <c r="K9" s="106" t="s">
        <v>75</v>
      </c>
      <c r="L9" s="24"/>
      <c r="M9" s="16">
        <f>D16</f>
        <v>5000000</v>
      </c>
      <c r="O9" s="175" t="str">
        <f>B7</f>
        <v>Hold Period</v>
      </c>
      <c r="P9" s="128">
        <v>1</v>
      </c>
      <c r="Q9" s="130">
        <f t="dataTable" ref="Q9:T12" dt2D="1" dtr="1" r1="D18" r2="D7"/>
        <v>0.86726964712142962</v>
      </c>
      <c r="R9" s="130">
        <v>0.65561526417732252</v>
      </c>
      <c r="S9" s="130">
        <v>0.4702817618846894</v>
      </c>
      <c r="T9" s="131">
        <v>0.30662798285484316</v>
      </c>
    </row>
    <row r="10" spans="2:20" ht="16.2" customHeight="1" x14ac:dyDescent="0.3">
      <c r="B10" s="8" t="s">
        <v>65</v>
      </c>
      <c r="C10" s="24"/>
      <c r="D10" s="77">
        <v>87500000</v>
      </c>
      <c r="F10" s="10" t="s">
        <v>2</v>
      </c>
      <c r="G10" s="1"/>
      <c r="H10" s="9"/>
      <c r="I10" s="161"/>
      <c r="J10"/>
      <c r="K10" s="107" t="s">
        <v>78</v>
      </c>
      <c r="L10" s="108"/>
      <c r="M10" s="109">
        <f>M9-M11</f>
        <v>875628.49731663708</v>
      </c>
      <c r="O10" s="175"/>
      <c r="P10" s="126">
        <f>P9+1</f>
        <v>2</v>
      </c>
      <c r="Q10" s="130">
        <v>0.43483567833900461</v>
      </c>
      <c r="R10" s="130">
        <v>0.35538486838340766</v>
      </c>
      <c r="S10" s="130">
        <v>0.28173577189445498</v>
      </c>
      <c r="T10" s="131">
        <v>0.21295023560523987</v>
      </c>
    </row>
    <row r="11" spans="2:20" ht="16.2" customHeight="1" x14ac:dyDescent="0.3">
      <c r="B11" s="8" t="s">
        <v>67</v>
      </c>
      <c r="C11" s="85">
        <v>3.5000000000000003E-2</v>
      </c>
      <c r="D11" s="87">
        <f>D10*C11</f>
        <v>3062500.0000000005</v>
      </c>
      <c r="F11" s="8" t="s">
        <v>3</v>
      </c>
      <c r="G11" s="13">
        <f>ROUNDUP(D14*H11,0)</f>
        <v>11</v>
      </c>
      <c r="H11" s="11">
        <v>0.05</v>
      </c>
      <c r="I11" s="167"/>
      <c r="J11"/>
      <c r="K11" s="106" t="s">
        <v>46</v>
      </c>
      <c r="L11" s="24"/>
      <c r="M11" s="16">
        <f>D30</f>
        <v>4124371.5026833629</v>
      </c>
      <c r="O11" s="175"/>
      <c r="P11" s="126">
        <f>P10+1</f>
        <v>3</v>
      </c>
      <c r="Q11" s="130">
        <v>0.31275760531425478</v>
      </c>
      <c r="R11" s="130">
        <v>0.26625619530677802</v>
      </c>
      <c r="S11" s="130">
        <v>0.22248303294181826</v>
      </c>
      <c r="T11" s="131">
        <v>0.18099358677864077</v>
      </c>
    </row>
    <row r="12" spans="2:20" ht="16.2" customHeight="1" thickBot="1" x14ac:dyDescent="0.35">
      <c r="B12" s="8" t="s">
        <v>66</v>
      </c>
      <c r="C12" s="24"/>
      <c r="D12" s="86">
        <f>SUM(D10:D11)</f>
        <v>90562500</v>
      </c>
      <c r="F12" s="8" t="s">
        <v>4</v>
      </c>
      <c r="G12" s="14">
        <v>3</v>
      </c>
      <c r="H12" s="104">
        <f>G12/52</f>
        <v>5.7692307692307696E-2</v>
      </c>
      <c r="I12" s="168"/>
      <c r="J12"/>
      <c r="K12" s="110" t="s">
        <v>76</v>
      </c>
      <c r="L12" s="111"/>
      <c r="M12" s="112">
        <f>(M9-M11)/M9</f>
        <v>0.17512569946332743</v>
      </c>
      <c r="O12" s="176"/>
      <c r="P12" s="127">
        <f>P11+1</f>
        <v>4</v>
      </c>
      <c r="Q12" s="132">
        <v>0.25476199984550474</v>
      </c>
      <c r="R12" s="132">
        <v>0.22286317944526673</v>
      </c>
      <c r="S12" s="132">
        <v>0.19267429709434511</v>
      </c>
      <c r="T12" s="133">
        <v>0.16392037272453308</v>
      </c>
    </row>
    <row r="13" spans="2:20" ht="16.2" customHeight="1" x14ac:dyDescent="0.3">
      <c r="B13" s="76"/>
      <c r="C13" s="24"/>
      <c r="D13" s="9"/>
      <c r="F13" s="8" t="s">
        <v>5</v>
      </c>
      <c r="G13" s="13">
        <f>H13*D14</f>
        <v>4.3</v>
      </c>
      <c r="H13" s="11">
        <v>0.02</v>
      </c>
      <c r="I13" s="167"/>
      <c r="J13"/>
      <c r="K13" s="106"/>
      <c r="L13" s="24"/>
      <c r="M13" s="9"/>
      <c r="O13" s="8"/>
      <c r="P13" s="24"/>
      <c r="Q13" s="24"/>
      <c r="R13" s="24"/>
      <c r="S13" s="24"/>
      <c r="T13" s="9"/>
    </row>
    <row r="14" spans="2:20" ht="16.2" customHeight="1" thickBot="1" x14ac:dyDescent="0.35">
      <c r="B14" s="8" t="s">
        <v>29</v>
      </c>
      <c r="C14" s="24"/>
      <c r="D14" s="51">
        <v>215</v>
      </c>
      <c r="F14" s="8"/>
      <c r="G14" s="1"/>
      <c r="H14" s="9"/>
      <c r="I14" s="161"/>
      <c r="J14"/>
      <c r="K14" s="106" t="s">
        <v>77</v>
      </c>
      <c r="L14" s="24"/>
      <c r="M14" s="104">
        <f>M11/M6</f>
        <v>4.5541714315344241E-2</v>
      </c>
      <c r="O14" s="142" t="s">
        <v>89</v>
      </c>
      <c r="P14" s="24"/>
      <c r="Q14" s="24"/>
      <c r="R14" s="24"/>
      <c r="S14" s="24"/>
      <c r="T14" s="9"/>
    </row>
    <row r="15" spans="2:20" ht="16.2" customHeight="1" x14ac:dyDescent="0.3">
      <c r="B15" s="8"/>
      <c r="C15" s="24"/>
      <c r="D15" s="9"/>
      <c r="F15" s="10" t="s">
        <v>6</v>
      </c>
      <c r="G15" s="1"/>
      <c r="H15" s="9"/>
      <c r="I15" s="161"/>
      <c r="J15"/>
      <c r="K15" s="114"/>
      <c r="L15" s="12"/>
      <c r="M15" s="23"/>
      <c r="O15" s="120"/>
      <c r="P15" s="121"/>
      <c r="Q15" s="173" t="s">
        <v>88</v>
      </c>
      <c r="R15" s="173"/>
      <c r="S15" s="173"/>
      <c r="T15" s="174"/>
    </row>
    <row r="16" spans="2:20" x14ac:dyDescent="0.3">
      <c r="B16" s="8" t="s">
        <v>28</v>
      </c>
      <c r="C16" s="24"/>
      <c r="D16" s="77">
        <v>5000000</v>
      </c>
      <c r="F16" s="8" t="s">
        <v>60</v>
      </c>
      <c r="G16" s="1"/>
      <c r="H16" s="15">
        <v>600</v>
      </c>
      <c r="I16" s="169"/>
      <c r="J16"/>
      <c r="K16" s="106"/>
      <c r="L16" s="24"/>
      <c r="M16" s="9"/>
      <c r="O16" s="122"/>
      <c r="P16" s="123">
        <f>D33</f>
        <v>1.6442724249982663</v>
      </c>
      <c r="Q16" s="129">
        <v>0.55000000000000004</v>
      </c>
      <c r="R16" s="124">
        <f>Q16+0.05</f>
        <v>0.60000000000000009</v>
      </c>
      <c r="S16" s="124">
        <f t="shared" ref="S16:T16" si="0">R16+0.05</f>
        <v>0.65000000000000013</v>
      </c>
      <c r="T16" s="125">
        <f t="shared" si="0"/>
        <v>0.70000000000000018</v>
      </c>
    </row>
    <row r="17" spans="2:20" x14ac:dyDescent="0.3">
      <c r="B17" s="8" t="s">
        <v>41</v>
      </c>
      <c r="C17" s="24"/>
      <c r="D17" s="78">
        <v>0.03</v>
      </c>
      <c r="F17" s="8" t="s">
        <v>58</v>
      </c>
      <c r="G17" s="1"/>
      <c r="H17" s="15">
        <v>120</v>
      </c>
      <c r="I17" s="169"/>
      <c r="J17"/>
      <c r="K17" s="106" t="s">
        <v>80</v>
      </c>
      <c r="L17" s="24"/>
      <c r="M17" s="16">
        <f>-MIN('CASH FLOW'!C73:BL73)</f>
        <v>38462881.423437402</v>
      </c>
      <c r="O17" s="175" t="s">
        <v>28</v>
      </c>
      <c r="P17" s="134">
        <v>4750000</v>
      </c>
      <c r="Q17" s="137">
        <f t="dataTable" ref="Q17:T20" dt2D="1" dtr="1" r1="C25" r2="D16"/>
        <v>1.6875184542448995</v>
      </c>
      <c r="R17" s="137">
        <v>1.5468919163911583</v>
      </c>
      <c r="S17" s="137">
        <v>1.4279002305149149</v>
      </c>
      <c r="T17" s="138">
        <v>1.3259073569067068</v>
      </c>
    </row>
    <row r="18" spans="2:20" x14ac:dyDescent="0.3">
      <c r="B18" s="8" t="s">
        <v>57</v>
      </c>
      <c r="C18" s="24"/>
      <c r="D18" s="78">
        <v>0.04</v>
      </c>
      <c r="F18" s="8" t="s">
        <v>7</v>
      </c>
      <c r="G18" s="1"/>
      <c r="H18" s="15">
        <v>250</v>
      </c>
      <c r="I18" s="169"/>
      <c r="J18"/>
      <c r="K18" s="106" t="s">
        <v>81</v>
      </c>
      <c r="L18" s="24"/>
      <c r="M18" s="16">
        <f>D30-D31</f>
        <v>1616045.364034099</v>
      </c>
      <c r="O18" s="175"/>
      <c r="P18" s="135">
        <f>P17+250000</f>
        <v>5000000</v>
      </c>
      <c r="Q18" s="137">
        <v>1.7937517363617446</v>
      </c>
      <c r="R18" s="137">
        <v>1.6442724249982661</v>
      </c>
      <c r="S18" s="137">
        <v>1.5177899307676299</v>
      </c>
      <c r="T18" s="138">
        <v>1.4093763642842279</v>
      </c>
    </row>
    <row r="19" spans="2:20" x14ac:dyDescent="0.3">
      <c r="B19" s="54"/>
      <c r="C19" s="12"/>
      <c r="D19" s="23"/>
      <c r="F19" s="8" t="s">
        <v>8</v>
      </c>
      <c r="G19" s="1"/>
      <c r="H19" s="15">
        <v>250</v>
      </c>
      <c r="I19" s="169"/>
      <c r="J19"/>
      <c r="K19" s="106"/>
      <c r="L19" s="24"/>
      <c r="M19" s="9"/>
      <c r="O19" s="175"/>
      <c r="P19" s="135">
        <f t="shared" ref="P19:P20" si="1">P18+250000</f>
        <v>5250000</v>
      </c>
      <c r="Q19" s="137">
        <v>1.8999850184785896</v>
      </c>
      <c r="R19" s="137">
        <v>1.7416529336053739</v>
      </c>
      <c r="S19" s="137">
        <v>1.6076796310203449</v>
      </c>
      <c r="T19" s="138">
        <v>1.4928453716617489</v>
      </c>
    </row>
    <row r="20" spans="2:20" ht="15" thickBot="1" x14ac:dyDescent="0.35">
      <c r="B20" s="8"/>
      <c r="C20" s="24"/>
      <c r="D20" s="9"/>
      <c r="F20" s="8" t="s">
        <v>9</v>
      </c>
      <c r="G20" s="1"/>
      <c r="H20" s="15">
        <v>350</v>
      </c>
      <c r="I20" s="169"/>
      <c r="J20"/>
      <c r="K20" s="106" t="s">
        <v>90</v>
      </c>
      <c r="L20" s="24"/>
      <c r="M20" s="104">
        <f>M18/M17</f>
        <v>4.2015712401862852E-2</v>
      </c>
      <c r="O20" s="176"/>
      <c r="P20" s="136">
        <f t="shared" si="1"/>
        <v>5500000</v>
      </c>
      <c r="Q20" s="139">
        <v>2.0062183005954339</v>
      </c>
      <c r="R20" s="139">
        <v>1.8390334422124814</v>
      </c>
      <c r="S20" s="139">
        <v>1.6975693312730595</v>
      </c>
      <c r="T20" s="140">
        <v>1.5763143790392697</v>
      </c>
    </row>
    <row r="21" spans="2:20" ht="18" x14ac:dyDescent="0.35">
      <c r="B21" s="5" t="s">
        <v>53</v>
      </c>
      <c r="C21" s="73"/>
      <c r="D21" s="7"/>
      <c r="F21" s="8" t="s">
        <v>10</v>
      </c>
      <c r="G21" s="1"/>
      <c r="H21" s="15">
        <v>500</v>
      </c>
      <c r="I21" s="169"/>
      <c r="J21"/>
      <c r="K21" s="114"/>
      <c r="L21" s="12"/>
      <c r="M21" s="23"/>
      <c r="O21" s="145"/>
      <c r="P21" s="146"/>
      <c r="Q21" s="146"/>
      <c r="R21" s="146"/>
      <c r="S21" s="146"/>
      <c r="T21" s="147"/>
    </row>
    <row r="22" spans="2:20" x14ac:dyDescent="0.3">
      <c r="B22" s="8"/>
      <c r="C22" s="24"/>
      <c r="D22" s="9"/>
      <c r="F22" s="8" t="s">
        <v>11</v>
      </c>
      <c r="G22" s="12"/>
      <c r="H22" s="17">
        <v>500</v>
      </c>
      <c r="I22" s="169"/>
      <c r="J22"/>
      <c r="K22" s="106"/>
      <c r="L22" s="24"/>
      <c r="M22" s="9"/>
      <c r="O22" s="8"/>
      <c r="P22" s="24"/>
      <c r="Q22" s="24"/>
      <c r="R22" s="24"/>
      <c r="S22" s="24"/>
      <c r="T22" s="9"/>
    </row>
    <row r="23" spans="2:20" ht="18" x14ac:dyDescent="0.35">
      <c r="B23" s="8" t="s">
        <v>43</v>
      </c>
      <c r="C23" s="24"/>
      <c r="D23" s="86">
        <f>D10</f>
        <v>87500000</v>
      </c>
      <c r="F23" s="18" t="s">
        <v>12</v>
      </c>
      <c r="G23" s="19"/>
      <c r="H23" s="20">
        <f>SUM(H16:H22)</f>
        <v>2570</v>
      </c>
      <c r="I23" s="170"/>
      <c r="J23"/>
      <c r="K23" s="106" t="s">
        <v>82</v>
      </c>
      <c r="L23" s="24"/>
      <c r="M23" s="16">
        <f>SUM('CASH FLOW'!C68:BL68)</f>
        <v>115782028.12164579</v>
      </c>
      <c r="O23" s="5" t="s">
        <v>99</v>
      </c>
      <c r="P23" s="73"/>
      <c r="Q23" s="73"/>
      <c r="R23" s="73"/>
      <c r="S23" s="73"/>
      <c r="T23" s="141"/>
    </row>
    <row r="24" spans="2:20" x14ac:dyDescent="0.3">
      <c r="B24" s="8"/>
      <c r="C24" s="24"/>
      <c r="D24" s="9"/>
      <c r="F24" s="8"/>
      <c r="G24" s="1"/>
      <c r="H24" s="9"/>
      <c r="I24" s="161"/>
      <c r="J24"/>
      <c r="K24" s="106" t="str">
        <f>"+ Total Rental Income"</f>
        <v>+ Total Rental Income</v>
      </c>
      <c r="L24" s="24"/>
      <c r="M24" s="16">
        <f>SUM('CASH FLOW'!C24:BL24)</f>
        <v>19813482.409063801</v>
      </c>
      <c r="O24" s="8"/>
      <c r="P24" s="24"/>
      <c r="Q24" s="24"/>
      <c r="R24" s="24"/>
      <c r="S24" s="24"/>
      <c r="T24" s="9"/>
    </row>
    <row r="25" spans="2:20" x14ac:dyDescent="0.3">
      <c r="B25" s="8" t="s">
        <v>44</v>
      </c>
      <c r="C25" s="79">
        <v>0.6</v>
      </c>
      <c r="D25" s="16">
        <f>D23*C25</f>
        <v>52500000</v>
      </c>
      <c r="F25" s="10" t="s">
        <v>32</v>
      </c>
      <c r="G25" s="1"/>
      <c r="H25" s="9"/>
      <c r="I25" s="161"/>
      <c r="J25"/>
      <c r="K25" s="107" t="str">
        <f>"- Total Operating Costs"</f>
        <v>- Total Operating Costs</v>
      </c>
      <c r="L25" s="108"/>
      <c r="M25" s="117">
        <f>SUM('CASH FLOW'!C49:BL49)</f>
        <v>3205276.9388888888</v>
      </c>
      <c r="O25" s="18" t="s">
        <v>90</v>
      </c>
      <c r="P25" s="24"/>
      <c r="Q25" s="24"/>
      <c r="R25" s="24"/>
      <c r="S25" s="24"/>
      <c r="T25" s="9"/>
    </row>
    <row r="26" spans="2:20" x14ac:dyDescent="0.3">
      <c r="B26" s="8"/>
      <c r="C26" s="24"/>
      <c r="D26" s="9"/>
      <c r="F26" s="8" t="s">
        <v>14</v>
      </c>
      <c r="G26" s="1"/>
      <c r="H26" s="21">
        <v>5000</v>
      </c>
      <c r="I26" s="171"/>
      <c r="J26"/>
      <c r="K26" s="107" t="str">
        <f>"- Total Interest Payments"</f>
        <v>- Total Interest Payments</v>
      </c>
      <c r="L26" s="108"/>
      <c r="M26" s="117">
        <f>SUM('CASH FLOW'!C59:BL59)</f>
        <v>5051396.7756188428</v>
      </c>
      <c r="O26" s="8"/>
      <c r="P26" s="24"/>
      <c r="Q26" s="24"/>
      <c r="R26" s="24"/>
      <c r="S26" s="24"/>
      <c r="T26" s="9"/>
    </row>
    <row r="27" spans="2:20" x14ac:dyDescent="0.3">
      <c r="B27" s="8" t="s">
        <v>13</v>
      </c>
      <c r="C27" s="79">
        <v>2.5000000000000001E-2</v>
      </c>
      <c r="D27" s="80">
        <f>D25*C27</f>
        <v>1312500</v>
      </c>
      <c r="F27" s="8" t="s">
        <v>15</v>
      </c>
      <c r="G27" s="1"/>
      <c r="H27" s="21">
        <v>45000</v>
      </c>
      <c r="I27" s="171"/>
      <c r="J27"/>
      <c r="K27" s="107" t="str">
        <f>"- Net Acquisition"</f>
        <v>- Net Acquisition</v>
      </c>
      <c r="L27" s="108"/>
      <c r="M27" s="109">
        <f>M6</f>
        <v>90562500</v>
      </c>
      <c r="O27" s="8"/>
      <c r="P27" s="24"/>
      <c r="Q27" s="24"/>
      <c r="R27" s="24"/>
      <c r="S27" s="24"/>
      <c r="T27" s="9"/>
    </row>
    <row r="28" spans="2:20" x14ac:dyDescent="0.3">
      <c r="B28" s="8" t="s">
        <v>45</v>
      </c>
      <c r="C28" s="100">
        <v>30</v>
      </c>
      <c r="D28" s="81">
        <f>-PMT(C27,C28,D25)-D27</f>
        <v>1195826.1386492639</v>
      </c>
      <c r="F28" s="8" t="s">
        <v>16</v>
      </c>
      <c r="G28" s="1"/>
      <c r="H28" s="21">
        <v>32000</v>
      </c>
      <c r="I28" s="171"/>
      <c r="J28"/>
      <c r="K28" s="106"/>
      <c r="L28" s="24"/>
      <c r="M28" s="9"/>
      <c r="O28" s="8"/>
      <c r="P28" s="24"/>
      <c r="Q28" s="24"/>
      <c r="R28" s="24"/>
      <c r="S28" s="24"/>
      <c r="T28" s="9"/>
    </row>
    <row r="29" spans="2:20" x14ac:dyDescent="0.3">
      <c r="B29" s="8"/>
      <c r="C29" s="24"/>
      <c r="D29" s="9"/>
      <c r="F29" s="8" t="s">
        <v>17</v>
      </c>
      <c r="G29" s="1"/>
      <c r="H29" s="21">
        <v>35000</v>
      </c>
      <c r="I29" s="171"/>
      <c r="J29"/>
      <c r="K29" s="115" t="s">
        <v>83</v>
      </c>
      <c r="L29" s="101"/>
      <c r="M29" s="116">
        <f>SUM(M23:M24)-SUM(M25:M27)</f>
        <v>36776336.816201866</v>
      </c>
      <c r="O29" s="8"/>
      <c r="P29" s="24"/>
      <c r="Q29" s="24"/>
      <c r="R29" s="24"/>
      <c r="S29" s="24"/>
      <c r="T29" s="9"/>
    </row>
    <row r="30" spans="2:20" x14ac:dyDescent="0.3">
      <c r="B30" s="8" t="s">
        <v>46</v>
      </c>
      <c r="C30" s="24"/>
      <c r="D30" s="16">
        <f>D16*(1-H13-(H12*(G11/D14)))-(SUM(H26:H32)+(H23*D14)+(G11*H33))</f>
        <v>4124371.5026833629</v>
      </c>
      <c r="F30" s="8" t="s">
        <v>18</v>
      </c>
      <c r="G30" s="1"/>
      <c r="H30" s="21">
        <v>40000</v>
      </c>
      <c r="I30" s="171"/>
      <c r="J30"/>
      <c r="K30" s="115" t="s">
        <v>84</v>
      </c>
      <c r="L30" s="101"/>
      <c r="M30" s="102">
        <f>XIRR('CASH FLOW'!C71:BL71,'CASH FLOW'!C5:BL5,0.1)</f>
        <v>0.19267429709434511</v>
      </c>
      <c r="O30" s="8"/>
      <c r="P30" s="24"/>
      <c r="Q30" s="24"/>
      <c r="R30" s="24"/>
      <c r="S30" s="24"/>
      <c r="T30" s="9"/>
    </row>
    <row r="31" spans="2:20" x14ac:dyDescent="0.3">
      <c r="B31" s="8" t="s">
        <v>54</v>
      </c>
      <c r="C31" s="24"/>
      <c r="D31" s="16">
        <f>SUM(D27:D28)</f>
        <v>2508326.1386492639</v>
      </c>
      <c r="F31" s="8" t="s">
        <v>19</v>
      </c>
      <c r="G31" s="1"/>
      <c r="H31" s="21">
        <v>25000</v>
      </c>
      <c r="I31" s="171"/>
      <c r="J31"/>
      <c r="K31" s="115" t="s">
        <v>85</v>
      </c>
      <c r="L31" s="101"/>
      <c r="M31" s="118">
        <f>(M29+M17)/M17</f>
        <v>1.9561513712748562</v>
      </c>
      <c r="O31" s="8"/>
      <c r="P31" s="24"/>
      <c r="Q31" s="24"/>
      <c r="R31" s="24"/>
      <c r="S31" s="24"/>
      <c r="T31" s="9"/>
    </row>
    <row r="32" spans="2:20" x14ac:dyDescent="0.3">
      <c r="B32" s="8"/>
      <c r="C32" s="24"/>
      <c r="D32" s="9"/>
      <c r="F32" s="8" t="s">
        <v>20</v>
      </c>
      <c r="G32" s="1"/>
      <c r="H32" s="21">
        <v>25000</v>
      </c>
      <c r="I32" s="171"/>
      <c r="J32"/>
      <c r="K32" s="106"/>
      <c r="L32" s="24"/>
      <c r="M32" s="9"/>
      <c r="O32" s="8"/>
      <c r="P32" s="24"/>
      <c r="Q32" s="24"/>
      <c r="R32" s="24"/>
      <c r="S32" s="24"/>
      <c r="T32" s="9"/>
    </row>
    <row r="33" spans="1:20" x14ac:dyDescent="0.3">
      <c r="B33" s="82" t="s">
        <v>47</v>
      </c>
      <c r="C33" s="24"/>
      <c r="D33" s="83">
        <f>D30/D31</f>
        <v>1.6442724249982663</v>
      </c>
      <c r="F33" s="8" t="s">
        <v>21</v>
      </c>
      <c r="G33" s="1"/>
      <c r="H33" s="15">
        <v>120</v>
      </c>
      <c r="I33" s="169"/>
      <c r="J33"/>
      <c r="K33" s="106"/>
      <c r="L33" s="24"/>
      <c r="M33" s="9"/>
      <c r="O33" s="8"/>
      <c r="P33" s="24"/>
      <c r="Q33" s="24"/>
      <c r="R33" s="24"/>
      <c r="S33" s="24"/>
      <c r="T33" s="9"/>
    </row>
    <row r="34" spans="1:20" x14ac:dyDescent="0.3">
      <c r="B34" s="18" t="s">
        <v>64</v>
      </c>
      <c r="C34" s="101"/>
      <c r="D34" s="102">
        <f>D30/D25</f>
        <v>7.8559457193968812E-2</v>
      </c>
      <c r="F34" s="54"/>
      <c r="G34" s="12"/>
      <c r="H34" s="17"/>
      <c r="I34" s="169"/>
      <c r="J34"/>
      <c r="K34" s="106"/>
      <c r="L34" s="24"/>
      <c r="M34" s="9"/>
      <c r="O34" s="8"/>
      <c r="P34" s="24"/>
      <c r="Q34" s="24"/>
      <c r="R34" s="24"/>
      <c r="S34" s="24"/>
      <c r="T34" s="9"/>
    </row>
    <row r="35" spans="1:20" x14ac:dyDescent="0.3">
      <c r="A35" s="42"/>
      <c r="B35" s="8"/>
      <c r="C35" s="24"/>
      <c r="D35" s="9"/>
      <c r="F35" s="8"/>
      <c r="G35" s="1"/>
      <c r="H35" s="9"/>
      <c r="I35" s="161"/>
      <c r="J35"/>
      <c r="K35" s="106"/>
      <c r="L35" s="24"/>
      <c r="M35" s="9"/>
      <c r="O35" s="8"/>
      <c r="P35" s="24"/>
      <c r="Q35" s="24"/>
      <c r="R35" s="24"/>
      <c r="S35" s="24"/>
      <c r="T35" s="9"/>
    </row>
    <row r="36" spans="1:20" x14ac:dyDescent="0.3">
      <c r="A36" s="42"/>
      <c r="B36" s="8"/>
      <c r="C36" s="24"/>
      <c r="D36" s="9"/>
      <c r="F36" s="18" t="s">
        <v>22</v>
      </c>
      <c r="G36" s="19"/>
      <c r="H36" s="22">
        <v>0.03</v>
      </c>
      <c r="I36" s="172"/>
      <c r="J36"/>
      <c r="K36" s="106"/>
      <c r="L36" s="24"/>
      <c r="M36" s="9"/>
      <c r="O36" s="8"/>
      <c r="P36" s="24"/>
      <c r="Q36" s="24"/>
      <c r="R36" s="24"/>
      <c r="S36" s="24"/>
      <c r="T36" s="9"/>
    </row>
    <row r="37" spans="1:20" ht="15" thickBot="1" x14ac:dyDescent="0.35">
      <c r="A37" s="42"/>
      <c r="B37" s="25"/>
      <c r="C37" s="26"/>
      <c r="D37" s="27"/>
      <c r="F37" s="25"/>
      <c r="G37" s="26"/>
      <c r="H37" s="27"/>
      <c r="I37" s="161"/>
      <c r="J37"/>
      <c r="K37" s="113"/>
      <c r="L37" s="26"/>
      <c r="M37" s="27"/>
      <c r="O37" s="25"/>
      <c r="P37" s="26"/>
      <c r="Q37" s="26"/>
      <c r="R37" s="26"/>
      <c r="S37" s="26"/>
      <c r="T37" s="27"/>
    </row>
    <row r="38" spans="1:20" x14ac:dyDescent="0.3">
      <c r="A38" s="42"/>
      <c r="B38" s="42"/>
      <c r="C38" s="42"/>
      <c r="D38" s="42"/>
      <c r="F38" s="49"/>
      <c r="G38" s="49"/>
      <c r="J38"/>
      <c r="K38" s="103"/>
    </row>
    <row r="39" spans="1:20" x14ac:dyDescent="0.3">
      <c r="A39" s="42"/>
      <c r="B39" s="42"/>
      <c r="C39" s="42"/>
      <c r="D39" s="42"/>
      <c r="F39" s="49"/>
      <c r="G39" s="49"/>
    </row>
    <row r="40" spans="1:20" x14ac:dyDescent="0.3">
      <c r="A40" s="42"/>
      <c r="B40" s="42"/>
      <c r="C40" s="42"/>
      <c r="D40" s="42"/>
      <c r="F40" s="49"/>
      <c r="G40" s="49"/>
    </row>
    <row r="41" spans="1:20" x14ac:dyDescent="0.3">
      <c r="A41" s="42"/>
      <c r="B41" s="42"/>
      <c r="C41" s="42"/>
      <c r="D41" s="42"/>
      <c r="F41" s="49"/>
      <c r="G41" s="49"/>
    </row>
    <row r="42" spans="1:20" x14ac:dyDescent="0.3">
      <c r="A42" s="42"/>
      <c r="B42" s="42"/>
      <c r="C42" s="42"/>
      <c r="D42" s="42"/>
    </row>
  </sheetData>
  <mergeCells count="4">
    <mergeCell ref="Q7:T7"/>
    <mergeCell ref="O9:O12"/>
    <mergeCell ref="Q15:T15"/>
    <mergeCell ref="O17:O20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467CC-E727-4FE0-AA4B-379D6D9C1DC0}">
  <dimension ref="A1:BL88"/>
  <sheetViews>
    <sheetView showZeros="0" zoomScale="85" zoomScaleNormal="85" workbookViewId="0">
      <pane ySplit="1" topLeftCell="A2" activePane="bottomLeft" state="frozen"/>
      <selection activeCell="H164" sqref="H164"/>
      <selection pane="bottomLeft"/>
    </sheetView>
  </sheetViews>
  <sheetFormatPr defaultRowHeight="14.4" x14ac:dyDescent="0.3"/>
  <cols>
    <col min="1" max="1" width="8.88671875" style="42"/>
    <col min="2" max="2" width="38" bestFit="1" customWidth="1"/>
    <col min="3" max="59" width="13.44140625" style="29" customWidth="1"/>
    <col min="60" max="62" width="13.5546875" style="29" customWidth="1"/>
    <col min="63" max="63" width="13.5546875" customWidth="1"/>
    <col min="64" max="64" width="13.5546875" style="69" customWidth="1"/>
    <col min="65" max="16384" width="8.88671875" style="69"/>
  </cols>
  <sheetData>
    <row r="1" spans="1:64" x14ac:dyDescent="0.3"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</row>
    <row r="3" spans="1:64" s="70" customFormat="1" ht="14.4" customHeight="1" x14ac:dyDescent="0.3">
      <c r="A3" s="45"/>
      <c r="B3" s="46" t="s">
        <v>23</v>
      </c>
      <c r="C3" s="61">
        <f>YEAR(C5)</f>
        <v>2019</v>
      </c>
      <c r="D3" s="61">
        <f t="shared" ref="D3:BI3" si="0">YEAR(D5)</f>
        <v>2019</v>
      </c>
      <c r="E3" s="61">
        <f t="shared" si="0"/>
        <v>2019</v>
      </c>
      <c r="F3" s="61">
        <f t="shared" si="0"/>
        <v>2019</v>
      </c>
      <c r="G3" s="61">
        <f t="shared" si="0"/>
        <v>2019</v>
      </c>
      <c r="H3" s="61">
        <f t="shared" si="0"/>
        <v>2019</v>
      </c>
      <c r="I3" s="61">
        <f t="shared" si="0"/>
        <v>2019</v>
      </c>
      <c r="J3" s="61">
        <f t="shared" si="0"/>
        <v>2019</v>
      </c>
      <c r="K3" s="61">
        <f t="shared" si="0"/>
        <v>2020</v>
      </c>
      <c r="L3" s="61">
        <f t="shared" si="0"/>
        <v>2020</v>
      </c>
      <c r="M3" s="61">
        <f t="shared" si="0"/>
        <v>2020</v>
      </c>
      <c r="N3" s="61">
        <f t="shared" si="0"/>
        <v>2020</v>
      </c>
      <c r="O3" s="61">
        <f t="shared" si="0"/>
        <v>2020</v>
      </c>
      <c r="P3" s="61">
        <f t="shared" si="0"/>
        <v>2020</v>
      </c>
      <c r="Q3" s="61">
        <f t="shared" si="0"/>
        <v>2020</v>
      </c>
      <c r="R3" s="61">
        <f t="shared" si="0"/>
        <v>2020</v>
      </c>
      <c r="S3" s="61">
        <f t="shared" si="0"/>
        <v>2020</v>
      </c>
      <c r="T3" s="61">
        <f t="shared" si="0"/>
        <v>2020</v>
      </c>
      <c r="U3" s="61">
        <f t="shared" si="0"/>
        <v>2020</v>
      </c>
      <c r="V3" s="61">
        <f t="shared" si="0"/>
        <v>2020</v>
      </c>
      <c r="W3" s="61">
        <f t="shared" si="0"/>
        <v>2021</v>
      </c>
      <c r="X3" s="61">
        <f t="shared" si="0"/>
        <v>2021</v>
      </c>
      <c r="Y3" s="61">
        <f t="shared" si="0"/>
        <v>2021</v>
      </c>
      <c r="Z3" s="61">
        <f t="shared" si="0"/>
        <v>2021</v>
      </c>
      <c r="AA3" s="61">
        <f t="shared" si="0"/>
        <v>2021</v>
      </c>
      <c r="AB3" s="61">
        <f t="shared" si="0"/>
        <v>2021</v>
      </c>
      <c r="AC3" s="61">
        <f t="shared" si="0"/>
        <v>2021</v>
      </c>
      <c r="AD3" s="61">
        <f t="shared" si="0"/>
        <v>2021</v>
      </c>
      <c r="AE3" s="61">
        <f t="shared" si="0"/>
        <v>2021</v>
      </c>
      <c r="AF3" s="61">
        <f t="shared" si="0"/>
        <v>2021</v>
      </c>
      <c r="AG3" s="61">
        <f t="shared" si="0"/>
        <v>2021</v>
      </c>
      <c r="AH3" s="61">
        <f t="shared" si="0"/>
        <v>2021</v>
      </c>
      <c r="AI3" s="61">
        <f t="shared" si="0"/>
        <v>2022</v>
      </c>
      <c r="AJ3" s="61">
        <f t="shared" si="0"/>
        <v>2022</v>
      </c>
      <c r="AK3" s="61">
        <f t="shared" si="0"/>
        <v>2022</v>
      </c>
      <c r="AL3" s="61">
        <f t="shared" si="0"/>
        <v>2022</v>
      </c>
      <c r="AM3" s="61">
        <f t="shared" si="0"/>
        <v>2022</v>
      </c>
      <c r="AN3" s="61">
        <f t="shared" si="0"/>
        <v>2022</v>
      </c>
      <c r="AO3" s="61">
        <f t="shared" si="0"/>
        <v>2022</v>
      </c>
      <c r="AP3" s="61">
        <f t="shared" si="0"/>
        <v>2022</v>
      </c>
      <c r="AQ3" s="61">
        <f t="shared" si="0"/>
        <v>2022</v>
      </c>
      <c r="AR3" s="61">
        <f t="shared" si="0"/>
        <v>2022</v>
      </c>
      <c r="AS3" s="61">
        <f t="shared" si="0"/>
        <v>2022</v>
      </c>
      <c r="AT3" s="61">
        <f t="shared" si="0"/>
        <v>2022</v>
      </c>
      <c r="AU3" s="61">
        <f t="shared" si="0"/>
        <v>2023</v>
      </c>
      <c r="AV3" s="61">
        <f t="shared" si="0"/>
        <v>2023</v>
      </c>
      <c r="AW3" s="61">
        <f t="shared" si="0"/>
        <v>2023</v>
      </c>
      <c r="AX3" s="61">
        <f t="shared" si="0"/>
        <v>2023</v>
      </c>
      <c r="AY3" s="61">
        <f t="shared" si="0"/>
        <v>2023</v>
      </c>
      <c r="AZ3" s="61">
        <f t="shared" si="0"/>
        <v>2023</v>
      </c>
      <c r="BA3" s="61">
        <f t="shared" si="0"/>
        <v>2023</v>
      </c>
      <c r="BB3" s="61">
        <f t="shared" si="0"/>
        <v>2023</v>
      </c>
      <c r="BC3" s="61">
        <f t="shared" si="0"/>
        <v>2023</v>
      </c>
      <c r="BD3" s="61">
        <f t="shared" si="0"/>
        <v>2023</v>
      </c>
      <c r="BE3" s="61">
        <f t="shared" si="0"/>
        <v>2023</v>
      </c>
      <c r="BF3" s="61">
        <f t="shared" si="0"/>
        <v>2023</v>
      </c>
      <c r="BG3" s="61">
        <f t="shared" si="0"/>
        <v>2024</v>
      </c>
      <c r="BH3" s="61">
        <f t="shared" si="0"/>
        <v>2024</v>
      </c>
      <c r="BI3" s="61">
        <f t="shared" si="0"/>
        <v>2024</v>
      </c>
      <c r="BJ3" s="61">
        <f t="shared" ref="BJ3:BL3" si="1">YEAR(BJ5)</f>
        <v>2024</v>
      </c>
      <c r="BK3" s="61">
        <f t="shared" si="1"/>
        <v>2024</v>
      </c>
      <c r="BL3" s="61">
        <f t="shared" si="1"/>
        <v>2024</v>
      </c>
    </row>
    <row r="4" spans="1:64" s="70" customFormat="1" ht="14.4" customHeight="1" x14ac:dyDescent="0.3">
      <c r="A4" s="44"/>
      <c r="B4" s="47" t="s">
        <v>24</v>
      </c>
      <c r="C4" s="62">
        <v>1</v>
      </c>
      <c r="D4" s="62">
        <v>2</v>
      </c>
      <c r="E4" s="62">
        <v>3</v>
      </c>
      <c r="F4" s="62">
        <v>4</v>
      </c>
      <c r="G4" s="62">
        <v>5</v>
      </c>
      <c r="H4" s="62">
        <v>6</v>
      </c>
      <c r="I4" s="62">
        <v>7</v>
      </c>
      <c r="J4" s="62">
        <v>8</v>
      </c>
      <c r="K4" s="62">
        <v>9</v>
      </c>
      <c r="L4" s="62">
        <v>10</v>
      </c>
      <c r="M4" s="62">
        <v>11</v>
      </c>
      <c r="N4" s="62">
        <v>12</v>
      </c>
      <c r="O4" s="62">
        <v>13</v>
      </c>
      <c r="P4" s="62">
        <v>14</v>
      </c>
      <c r="Q4" s="62">
        <v>15</v>
      </c>
      <c r="R4" s="62">
        <v>16</v>
      </c>
      <c r="S4" s="62">
        <v>17</v>
      </c>
      <c r="T4" s="62">
        <v>18</v>
      </c>
      <c r="U4" s="62">
        <v>19</v>
      </c>
      <c r="V4" s="62">
        <v>20</v>
      </c>
      <c r="W4" s="62">
        <v>21</v>
      </c>
      <c r="X4" s="62">
        <v>22</v>
      </c>
      <c r="Y4" s="62">
        <v>23</v>
      </c>
      <c r="Z4" s="62">
        <v>24</v>
      </c>
      <c r="AA4" s="62">
        <v>25</v>
      </c>
      <c r="AB4" s="62">
        <v>26</v>
      </c>
      <c r="AC4" s="62">
        <v>27</v>
      </c>
      <c r="AD4" s="62">
        <v>28</v>
      </c>
      <c r="AE4" s="62">
        <v>29</v>
      </c>
      <c r="AF4" s="62">
        <v>30</v>
      </c>
      <c r="AG4" s="62">
        <v>31</v>
      </c>
      <c r="AH4" s="62">
        <v>32</v>
      </c>
      <c r="AI4" s="62">
        <v>33</v>
      </c>
      <c r="AJ4" s="62">
        <v>34</v>
      </c>
      <c r="AK4" s="62">
        <v>35</v>
      </c>
      <c r="AL4" s="62">
        <v>36</v>
      </c>
      <c r="AM4" s="62">
        <v>37</v>
      </c>
      <c r="AN4" s="62">
        <v>38</v>
      </c>
      <c r="AO4" s="62">
        <v>39</v>
      </c>
      <c r="AP4" s="62">
        <v>40</v>
      </c>
      <c r="AQ4" s="62">
        <v>41</v>
      </c>
      <c r="AR4" s="62">
        <v>42</v>
      </c>
      <c r="AS4" s="62">
        <v>43</v>
      </c>
      <c r="AT4" s="62">
        <v>44</v>
      </c>
      <c r="AU4" s="62">
        <v>45</v>
      </c>
      <c r="AV4" s="62">
        <v>46</v>
      </c>
      <c r="AW4" s="62">
        <v>47</v>
      </c>
      <c r="AX4" s="62">
        <v>48</v>
      </c>
      <c r="AY4" s="62">
        <v>49</v>
      </c>
      <c r="AZ4" s="62">
        <v>50</v>
      </c>
      <c r="BA4" s="62">
        <v>51</v>
      </c>
      <c r="BB4" s="62">
        <v>52</v>
      </c>
      <c r="BC4" s="62">
        <v>53</v>
      </c>
      <c r="BD4" s="62">
        <v>54</v>
      </c>
      <c r="BE4" s="62">
        <v>55</v>
      </c>
      <c r="BF4" s="62">
        <v>56</v>
      </c>
      <c r="BG4" s="62">
        <v>57</v>
      </c>
      <c r="BH4" s="62">
        <v>58</v>
      </c>
      <c r="BI4" s="62">
        <v>59</v>
      </c>
      <c r="BJ4" s="62">
        <v>60</v>
      </c>
      <c r="BK4" s="62">
        <v>61</v>
      </c>
      <c r="BL4" s="62">
        <v>62</v>
      </c>
    </row>
    <row r="5" spans="1:64" s="70" customFormat="1" ht="15" customHeight="1" x14ac:dyDescent="0.3">
      <c r="A5" s="44"/>
      <c r="B5" s="47" t="s">
        <v>25</v>
      </c>
      <c r="C5" s="63">
        <f>INPUTS_OUTPUTS!D6</f>
        <v>43586</v>
      </c>
      <c r="D5" s="63">
        <f>EDATE(C5,1)</f>
        <v>43617</v>
      </c>
      <c r="E5" s="63">
        <f t="shared" ref="E5:BI5" si="2">EDATE(D5,1)</f>
        <v>43647</v>
      </c>
      <c r="F5" s="63">
        <f t="shared" si="2"/>
        <v>43678</v>
      </c>
      <c r="G5" s="63">
        <f t="shared" si="2"/>
        <v>43709</v>
      </c>
      <c r="H5" s="63">
        <f t="shared" si="2"/>
        <v>43739</v>
      </c>
      <c r="I5" s="63">
        <f t="shared" si="2"/>
        <v>43770</v>
      </c>
      <c r="J5" s="63">
        <f t="shared" si="2"/>
        <v>43800</v>
      </c>
      <c r="K5" s="63">
        <f t="shared" si="2"/>
        <v>43831</v>
      </c>
      <c r="L5" s="63">
        <f t="shared" si="2"/>
        <v>43862</v>
      </c>
      <c r="M5" s="63">
        <f t="shared" si="2"/>
        <v>43891</v>
      </c>
      <c r="N5" s="63">
        <f t="shared" si="2"/>
        <v>43922</v>
      </c>
      <c r="O5" s="63">
        <f t="shared" si="2"/>
        <v>43952</v>
      </c>
      <c r="P5" s="63">
        <f t="shared" si="2"/>
        <v>43983</v>
      </c>
      <c r="Q5" s="63">
        <f t="shared" si="2"/>
        <v>44013</v>
      </c>
      <c r="R5" s="63">
        <f t="shared" si="2"/>
        <v>44044</v>
      </c>
      <c r="S5" s="63">
        <f t="shared" si="2"/>
        <v>44075</v>
      </c>
      <c r="T5" s="63">
        <f t="shared" si="2"/>
        <v>44105</v>
      </c>
      <c r="U5" s="63">
        <f t="shared" si="2"/>
        <v>44136</v>
      </c>
      <c r="V5" s="63">
        <f t="shared" si="2"/>
        <v>44166</v>
      </c>
      <c r="W5" s="63">
        <f t="shared" si="2"/>
        <v>44197</v>
      </c>
      <c r="X5" s="63">
        <f t="shared" si="2"/>
        <v>44228</v>
      </c>
      <c r="Y5" s="63">
        <f t="shared" si="2"/>
        <v>44256</v>
      </c>
      <c r="Z5" s="63">
        <f t="shared" si="2"/>
        <v>44287</v>
      </c>
      <c r="AA5" s="63">
        <f t="shared" si="2"/>
        <v>44317</v>
      </c>
      <c r="AB5" s="63">
        <f t="shared" si="2"/>
        <v>44348</v>
      </c>
      <c r="AC5" s="63">
        <f t="shared" si="2"/>
        <v>44378</v>
      </c>
      <c r="AD5" s="63">
        <f t="shared" si="2"/>
        <v>44409</v>
      </c>
      <c r="AE5" s="63">
        <f t="shared" si="2"/>
        <v>44440</v>
      </c>
      <c r="AF5" s="63">
        <f t="shared" si="2"/>
        <v>44470</v>
      </c>
      <c r="AG5" s="63">
        <f t="shared" si="2"/>
        <v>44501</v>
      </c>
      <c r="AH5" s="63">
        <f t="shared" si="2"/>
        <v>44531</v>
      </c>
      <c r="AI5" s="63">
        <f t="shared" si="2"/>
        <v>44562</v>
      </c>
      <c r="AJ5" s="63">
        <f t="shared" si="2"/>
        <v>44593</v>
      </c>
      <c r="AK5" s="63">
        <f t="shared" si="2"/>
        <v>44621</v>
      </c>
      <c r="AL5" s="63">
        <f t="shared" si="2"/>
        <v>44652</v>
      </c>
      <c r="AM5" s="63">
        <f t="shared" si="2"/>
        <v>44682</v>
      </c>
      <c r="AN5" s="63">
        <f t="shared" si="2"/>
        <v>44713</v>
      </c>
      <c r="AO5" s="63">
        <f t="shared" si="2"/>
        <v>44743</v>
      </c>
      <c r="AP5" s="63">
        <f t="shared" si="2"/>
        <v>44774</v>
      </c>
      <c r="AQ5" s="63">
        <f t="shared" si="2"/>
        <v>44805</v>
      </c>
      <c r="AR5" s="63">
        <f t="shared" si="2"/>
        <v>44835</v>
      </c>
      <c r="AS5" s="63">
        <f t="shared" si="2"/>
        <v>44866</v>
      </c>
      <c r="AT5" s="63">
        <f t="shared" si="2"/>
        <v>44896</v>
      </c>
      <c r="AU5" s="63">
        <f t="shared" si="2"/>
        <v>44927</v>
      </c>
      <c r="AV5" s="63">
        <f t="shared" si="2"/>
        <v>44958</v>
      </c>
      <c r="AW5" s="63">
        <f t="shared" si="2"/>
        <v>44986</v>
      </c>
      <c r="AX5" s="63">
        <f t="shared" si="2"/>
        <v>45017</v>
      </c>
      <c r="AY5" s="63">
        <f t="shared" si="2"/>
        <v>45047</v>
      </c>
      <c r="AZ5" s="63">
        <f t="shared" si="2"/>
        <v>45078</v>
      </c>
      <c r="BA5" s="63">
        <f t="shared" si="2"/>
        <v>45108</v>
      </c>
      <c r="BB5" s="63">
        <f t="shared" si="2"/>
        <v>45139</v>
      </c>
      <c r="BC5" s="63">
        <f t="shared" si="2"/>
        <v>45170</v>
      </c>
      <c r="BD5" s="63">
        <f t="shared" si="2"/>
        <v>45200</v>
      </c>
      <c r="BE5" s="63">
        <f t="shared" si="2"/>
        <v>45231</v>
      </c>
      <c r="BF5" s="63">
        <f t="shared" si="2"/>
        <v>45261</v>
      </c>
      <c r="BG5" s="63">
        <f t="shared" si="2"/>
        <v>45292</v>
      </c>
      <c r="BH5" s="63">
        <f t="shared" si="2"/>
        <v>45323</v>
      </c>
      <c r="BI5" s="63">
        <f t="shared" si="2"/>
        <v>45352</v>
      </c>
      <c r="BJ5" s="63">
        <f t="shared" ref="BJ5" si="3">EDATE(BI5,1)</f>
        <v>45383</v>
      </c>
      <c r="BK5" s="63">
        <f t="shared" ref="BK5" si="4">EDATE(BJ5,1)</f>
        <v>45413</v>
      </c>
      <c r="BL5" s="63">
        <f t="shared" ref="BL5" si="5">EDATE(BK5,1)</f>
        <v>45444</v>
      </c>
    </row>
    <row r="6" spans="1:64" ht="15" thickBot="1" x14ac:dyDescent="0.35">
      <c r="B6" s="67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</row>
    <row r="7" spans="1:64" ht="15" thickTop="1" x14ac:dyDescent="0.3">
      <c r="BK7" s="29"/>
      <c r="BL7" s="29"/>
    </row>
    <row r="8" spans="1:64" ht="18" x14ac:dyDescent="0.35">
      <c r="B8" s="90" t="s">
        <v>70</v>
      </c>
      <c r="BK8" s="29"/>
      <c r="BL8" s="29"/>
    </row>
    <row r="9" spans="1:64" ht="14.4" customHeight="1" x14ac:dyDescent="0.3">
      <c r="A9" s="44"/>
      <c r="B9" s="35" t="s">
        <v>68</v>
      </c>
      <c r="C9" s="36">
        <f>INPUTS_OUTPUTS!D12</f>
        <v>90562500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</row>
    <row r="10" spans="1:64" ht="15" thickBot="1" x14ac:dyDescent="0.35">
      <c r="B10" s="67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</row>
    <row r="11" spans="1:64" ht="15" thickTop="1" x14ac:dyDescent="0.3">
      <c r="BK11" s="29"/>
      <c r="BL11" s="29"/>
    </row>
    <row r="12" spans="1:64" ht="18" x14ac:dyDescent="0.35">
      <c r="B12" s="90" t="s">
        <v>71</v>
      </c>
      <c r="BK12" s="29"/>
      <c r="BL12" s="29"/>
    </row>
    <row r="13" spans="1:64" ht="14.4" customHeight="1" x14ac:dyDescent="0.3">
      <c r="A13" s="43"/>
      <c r="B13" s="88" t="s">
        <v>38</v>
      </c>
      <c r="C13" s="89">
        <v>0</v>
      </c>
      <c r="D13" s="89">
        <f>INPUTS_OUTPUTS!$D$17/12+'CASH FLOW'!C13</f>
        <v>2.5000000000000001E-3</v>
      </c>
      <c r="E13" s="89">
        <f>INPUTS_OUTPUTS!$D$17/12+'CASH FLOW'!D13</f>
        <v>5.0000000000000001E-3</v>
      </c>
      <c r="F13" s="89">
        <f>INPUTS_OUTPUTS!$D$17/12+'CASH FLOW'!E13</f>
        <v>7.4999999999999997E-3</v>
      </c>
      <c r="G13" s="89">
        <f>INPUTS_OUTPUTS!$D$17/12+'CASH FLOW'!F13</f>
        <v>0.01</v>
      </c>
      <c r="H13" s="89">
        <f>INPUTS_OUTPUTS!$D$17/12+'CASH FLOW'!G13</f>
        <v>1.2500000000000001E-2</v>
      </c>
      <c r="I13" s="89">
        <f>INPUTS_OUTPUTS!$D$17/12+'CASH FLOW'!H13</f>
        <v>1.5000000000000001E-2</v>
      </c>
      <c r="J13" s="89">
        <f>INPUTS_OUTPUTS!$D$17/12+'CASH FLOW'!I13</f>
        <v>1.7500000000000002E-2</v>
      </c>
      <c r="K13" s="89">
        <f>INPUTS_OUTPUTS!$D$17/12+'CASH FLOW'!J13</f>
        <v>0.02</v>
      </c>
      <c r="L13" s="89">
        <f>INPUTS_OUTPUTS!$D$17/12+'CASH FLOW'!K13</f>
        <v>2.2499999999999999E-2</v>
      </c>
      <c r="M13" s="89">
        <f>INPUTS_OUTPUTS!$D$17/12+'CASH FLOW'!L13</f>
        <v>2.4999999999999998E-2</v>
      </c>
      <c r="N13" s="89">
        <f>INPUTS_OUTPUTS!$D$17/12+'CASH FLOW'!M13</f>
        <v>2.7499999999999997E-2</v>
      </c>
      <c r="O13" s="89">
        <f>INPUTS_OUTPUTS!$D$17/12+'CASH FLOW'!N13</f>
        <v>2.9999999999999995E-2</v>
      </c>
      <c r="P13" s="89">
        <f>INPUTS_OUTPUTS!$D$17/12+'CASH FLOW'!O13</f>
        <v>3.2499999999999994E-2</v>
      </c>
      <c r="Q13" s="89">
        <f>INPUTS_OUTPUTS!$D$17/12+'CASH FLOW'!P13</f>
        <v>3.4999999999999996E-2</v>
      </c>
      <c r="R13" s="89">
        <f>INPUTS_OUTPUTS!$D$17/12+'CASH FLOW'!Q13</f>
        <v>3.7499999999999999E-2</v>
      </c>
      <c r="S13" s="89">
        <f>INPUTS_OUTPUTS!$D$17/12+'CASH FLOW'!R13</f>
        <v>0.04</v>
      </c>
      <c r="T13" s="89">
        <f>INPUTS_OUTPUTS!$D$17/12+'CASH FLOW'!S13</f>
        <v>4.2500000000000003E-2</v>
      </c>
      <c r="U13" s="89">
        <f>INPUTS_OUTPUTS!$D$17/12+'CASH FLOW'!T13</f>
        <v>4.5000000000000005E-2</v>
      </c>
      <c r="V13" s="89">
        <f>INPUTS_OUTPUTS!$D$17/12+'CASH FLOW'!U13</f>
        <v>4.7500000000000007E-2</v>
      </c>
      <c r="W13" s="89">
        <f>INPUTS_OUTPUTS!$D$17/12+'CASH FLOW'!V13</f>
        <v>5.000000000000001E-2</v>
      </c>
      <c r="X13" s="89">
        <f>INPUTS_OUTPUTS!$D$17/12+'CASH FLOW'!W13</f>
        <v>5.2500000000000012E-2</v>
      </c>
      <c r="Y13" s="89">
        <f>INPUTS_OUTPUTS!$D$17/12+'CASH FLOW'!X13</f>
        <v>5.5000000000000014E-2</v>
      </c>
      <c r="Z13" s="89">
        <f>INPUTS_OUTPUTS!$D$17/12+'CASH FLOW'!Y13</f>
        <v>5.7500000000000016E-2</v>
      </c>
      <c r="AA13" s="89">
        <f>INPUTS_OUTPUTS!$D$17/12+'CASH FLOW'!Z13</f>
        <v>6.0000000000000019E-2</v>
      </c>
      <c r="AB13" s="89">
        <f>INPUTS_OUTPUTS!$D$17/12+'CASH FLOW'!AA13</f>
        <v>6.2500000000000014E-2</v>
      </c>
      <c r="AC13" s="89">
        <f>INPUTS_OUTPUTS!$D$17/12+'CASH FLOW'!AB13</f>
        <v>6.5000000000000016E-2</v>
      </c>
      <c r="AD13" s="89">
        <f>INPUTS_OUTPUTS!$D$17/12+'CASH FLOW'!AC13</f>
        <v>6.7500000000000018E-2</v>
      </c>
      <c r="AE13" s="89">
        <f>INPUTS_OUTPUTS!$D$17/12+'CASH FLOW'!AD13</f>
        <v>7.0000000000000021E-2</v>
      </c>
      <c r="AF13" s="89">
        <f>INPUTS_OUTPUTS!$D$17/12+'CASH FLOW'!AE13</f>
        <v>7.2500000000000023E-2</v>
      </c>
      <c r="AG13" s="89">
        <f>INPUTS_OUTPUTS!$D$17/12+'CASH FLOW'!AF13</f>
        <v>7.5000000000000025E-2</v>
      </c>
      <c r="AH13" s="89">
        <f>INPUTS_OUTPUTS!$D$17/12+'CASH FLOW'!AG13</f>
        <v>7.7500000000000027E-2</v>
      </c>
      <c r="AI13" s="89">
        <f>INPUTS_OUTPUTS!$D$17/12+'CASH FLOW'!AH13</f>
        <v>8.0000000000000029E-2</v>
      </c>
      <c r="AJ13" s="89">
        <f>INPUTS_OUTPUTS!$D$17/12+'CASH FLOW'!AI13</f>
        <v>8.2500000000000032E-2</v>
      </c>
      <c r="AK13" s="89">
        <f>INPUTS_OUTPUTS!$D$17/12+'CASH FLOW'!AJ13</f>
        <v>8.5000000000000034E-2</v>
      </c>
      <c r="AL13" s="89">
        <f>INPUTS_OUTPUTS!$D$17/12+'CASH FLOW'!AK13</f>
        <v>8.7500000000000036E-2</v>
      </c>
      <c r="AM13" s="89">
        <f>INPUTS_OUTPUTS!$D$17/12+'CASH FLOW'!AL13</f>
        <v>9.0000000000000038E-2</v>
      </c>
      <c r="AN13" s="89">
        <f>INPUTS_OUTPUTS!$D$17/12+'CASH FLOW'!AM13</f>
        <v>9.2500000000000041E-2</v>
      </c>
      <c r="AO13" s="89">
        <f>INPUTS_OUTPUTS!$D$17/12+'CASH FLOW'!AN13</f>
        <v>9.5000000000000043E-2</v>
      </c>
      <c r="AP13" s="89">
        <f>INPUTS_OUTPUTS!$D$17/12+'CASH FLOW'!AO13</f>
        <v>9.7500000000000045E-2</v>
      </c>
      <c r="AQ13" s="89">
        <f>INPUTS_OUTPUTS!$D$17/12+'CASH FLOW'!AP13</f>
        <v>0.10000000000000005</v>
      </c>
      <c r="AR13" s="89">
        <f>INPUTS_OUTPUTS!$D$17/12+'CASH FLOW'!AQ13</f>
        <v>0.10250000000000005</v>
      </c>
      <c r="AS13" s="89">
        <f>INPUTS_OUTPUTS!$D$17/12+'CASH FLOW'!AR13</f>
        <v>0.10500000000000005</v>
      </c>
      <c r="AT13" s="89">
        <f>INPUTS_OUTPUTS!$D$17/12+'CASH FLOW'!AS13</f>
        <v>0.10750000000000005</v>
      </c>
      <c r="AU13" s="89">
        <f>INPUTS_OUTPUTS!$D$17/12+'CASH FLOW'!AT13</f>
        <v>0.11000000000000006</v>
      </c>
      <c r="AV13" s="89">
        <f>INPUTS_OUTPUTS!$D$17/12+'CASH FLOW'!AU13</f>
        <v>0.11250000000000006</v>
      </c>
      <c r="AW13" s="89">
        <f>INPUTS_OUTPUTS!$D$17/12+'CASH FLOW'!AV13</f>
        <v>0.11500000000000006</v>
      </c>
      <c r="AX13" s="89">
        <f>INPUTS_OUTPUTS!$D$17/12+'CASH FLOW'!AW13</f>
        <v>0.11750000000000006</v>
      </c>
      <c r="AY13" s="89">
        <f>INPUTS_OUTPUTS!$D$17/12+'CASH FLOW'!AX13</f>
        <v>0.12000000000000006</v>
      </c>
      <c r="AZ13" s="89">
        <f>INPUTS_OUTPUTS!$D$17/12+'CASH FLOW'!AY13</f>
        <v>0.12250000000000007</v>
      </c>
      <c r="BA13" s="89">
        <f>INPUTS_OUTPUTS!$D$17/12+'CASH FLOW'!AZ13</f>
        <v>0.12500000000000006</v>
      </c>
      <c r="BB13" s="89">
        <f>INPUTS_OUTPUTS!$D$17/12+'CASH FLOW'!BA13</f>
        <v>0.12750000000000006</v>
      </c>
      <c r="BC13" s="89">
        <f>INPUTS_OUTPUTS!$D$17/12+'CASH FLOW'!BB13</f>
        <v>0.13000000000000006</v>
      </c>
      <c r="BD13" s="89">
        <f>INPUTS_OUTPUTS!$D$17/12+'CASH FLOW'!BC13</f>
        <v>0.13250000000000006</v>
      </c>
      <c r="BE13" s="89">
        <f>INPUTS_OUTPUTS!$D$17/12+'CASH FLOW'!BD13</f>
        <v>0.13500000000000006</v>
      </c>
      <c r="BF13" s="89">
        <f>INPUTS_OUTPUTS!$D$17/12+'CASH FLOW'!BE13</f>
        <v>0.13750000000000007</v>
      </c>
      <c r="BG13" s="89">
        <f>INPUTS_OUTPUTS!$D$17/12+'CASH FLOW'!BF13</f>
        <v>0.14000000000000007</v>
      </c>
      <c r="BH13" s="89">
        <f>INPUTS_OUTPUTS!$D$17/12+'CASH FLOW'!BG13</f>
        <v>0.14250000000000007</v>
      </c>
      <c r="BI13" s="89">
        <f>INPUTS_OUTPUTS!$D$17/12+'CASH FLOW'!BH13</f>
        <v>0.14500000000000007</v>
      </c>
      <c r="BJ13" s="89">
        <f>INPUTS_OUTPUTS!$D$17/12+'CASH FLOW'!BI13</f>
        <v>0.14750000000000008</v>
      </c>
      <c r="BK13" s="89">
        <f>INPUTS_OUTPUTS!$D$17/12+'CASH FLOW'!BJ13</f>
        <v>0.15000000000000008</v>
      </c>
      <c r="BL13" s="89">
        <f>INPUTS_OUTPUTS!$D$17/12+'CASH FLOW'!BK13</f>
        <v>0.15250000000000008</v>
      </c>
    </row>
    <row r="14" spans="1:64" ht="14.4" customHeight="1" x14ac:dyDescent="0.3">
      <c r="A14" s="43"/>
      <c r="B14" s="30"/>
      <c r="C14" s="32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</row>
    <row r="15" spans="1:64" s="55" customFormat="1" ht="15" customHeight="1" x14ac:dyDescent="0.3">
      <c r="B15" s="56" t="s">
        <v>100</v>
      </c>
      <c r="C15" s="57">
        <f>IFERROR(DATEDIF(INPUTS_OUTPUTS!$D$6,C5,"y")+1,0)</f>
        <v>1</v>
      </c>
      <c r="D15" s="57">
        <f>IFERROR(DATEDIF(INPUTS_OUTPUTS!$D$6,D5,"y")+1,0)</f>
        <v>1</v>
      </c>
      <c r="E15" s="57">
        <f>IFERROR(DATEDIF(INPUTS_OUTPUTS!$D$6,E5,"y")+1,0)</f>
        <v>1</v>
      </c>
      <c r="F15" s="57">
        <f>IFERROR(DATEDIF(INPUTS_OUTPUTS!$D$6,F5,"y")+1,0)</f>
        <v>1</v>
      </c>
      <c r="G15" s="57">
        <f>IFERROR(DATEDIF(INPUTS_OUTPUTS!$D$6,G5,"y")+1,0)</f>
        <v>1</v>
      </c>
      <c r="H15" s="57">
        <f>IFERROR(DATEDIF(INPUTS_OUTPUTS!$D$6,H5,"y")+1,0)</f>
        <v>1</v>
      </c>
      <c r="I15" s="57">
        <f>IFERROR(DATEDIF(INPUTS_OUTPUTS!$D$6,I5,"y")+1,0)</f>
        <v>1</v>
      </c>
      <c r="J15" s="57">
        <f>IFERROR(DATEDIF(INPUTS_OUTPUTS!$D$6,J5,"y")+1,0)</f>
        <v>1</v>
      </c>
      <c r="K15" s="57">
        <f>IFERROR(DATEDIF(INPUTS_OUTPUTS!$D$6,K5,"y")+1,0)</f>
        <v>1</v>
      </c>
      <c r="L15" s="57">
        <f>IFERROR(DATEDIF(INPUTS_OUTPUTS!$D$6,L5,"y")+1,0)</f>
        <v>1</v>
      </c>
      <c r="M15" s="57">
        <f>IFERROR(DATEDIF(INPUTS_OUTPUTS!$D$6,M5,"y")+1,0)</f>
        <v>1</v>
      </c>
      <c r="N15" s="57">
        <f>IFERROR(DATEDIF(INPUTS_OUTPUTS!$D$6,N5,"y")+1,0)</f>
        <v>1</v>
      </c>
      <c r="O15" s="57">
        <f>IFERROR(DATEDIF(INPUTS_OUTPUTS!$D$6,O5,"y")+1,0)</f>
        <v>2</v>
      </c>
      <c r="P15" s="57">
        <f>IFERROR(DATEDIF(INPUTS_OUTPUTS!$D$6,P5,"y")+1,0)</f>
        <v>2</v>
      </c>
      <c r="Q15" s="57">
        <f>IFERROR(DATEDIF(INPUTS_OUTPUTS!$D$6,Q5,"y")+1,0)</f>
        <v>2</v>
      </c>
      <c r="R15" s="57">
        <f>IFERROR(DATEDIF(INPUTS_OUTPUTS!$D$6,R5,"y")+1,0)</f>
        <v>2</v>
      </c>
      <c r="S15" s="57">
        <f>IFERROR(DATEDIF(INPUTS_OUTPUTS!$D$6,S5,"y")+1,0)</f>
        <v>2</v>
      </c>
      <c r="T15" s="57">
        <f>IFERROR(DATEDIF(INPUTS_OUTPUTS!$D$6,T5,"y")+1,0)</f>
        <v>2</v>
      </c>
      <c r="U15" s="57">
        <f>IFERROR(DATEDIF(INPUTS_OUTPUTS!$D$6,U5,"y")+1,0)</f>
        <v>2</v>
      </c>
      <c r="V15" s="57">
        <f>IFERROR(DATEDIF(INPUTS_OUTPUTS!$D$6,V5,"y")+1,0)</f>
        <v>2</v>
      </c>
      <c r="W15" s="57">
        <f>IFERROR(DATEDIF(INPUTS_OUTPUTS!$D$6,W5,"y")+1,0)</f>
        <v>2</v>
      </c>
      <c r="X15" s="57">
        <f>IFERROR(DATEDIF(INPUTS_OUTPUTS!$D$6,X5,"y")+1,0)</f>
        <v>2</v>
      </c>
      <c r="Y15" s="57">
        <f>IFERROR(DATEDIF(INPUTS_OUTPUTS!$D$6,Y5,"y")+1,0)</f>
        <v>2</v>
      </c>
      <c r="Z15" s="57">
        <f>IFERROR(DATEDIF(INPUTS_OUTPUTS!$D$6,Z5,"y")+1,0)</f>
        <v>2</v>
      </c>
      <c r="AA15" s="57">
        <f>IFERROR(DATEDIF(INPUTS_OUTPUTS!$D$6,AA5,"y")+1,0)</f>
        <v>3</v>
      </c>
      <c r="AB15" s="57">
        <f>IFERROR(DATEDIF(INPUTS_OUTPUTS!$D$6,AB5,"y")+1,0)</f>
        <v>3</v>
      </c>
      <c r="AC15" s="57">
        <f>IFERROR(DATEDIF(INPUTS_OUTPUTS!$D$6,AC5,"y")+1,0)</f>
        <v>3</v>
      </c>
      <c r="AD15" s="57">
        <f>IFERROR(DATEDIF(INPUTS_OUTPUTS!$D$6,AD5,"y")+1,0)</f>
        <v>3</v>
      </c>
      <c r="AE15" s="57">
        <f>IFERROR(DATEDIF(INPUTS_OUTPUTS!$D$6,AE5,"y")+1,0)</f>
        <v>3</v>
      </c>
      <c r="AF15" s="57">
        <f>IFERROR(DATEDIF(INPUTS_OUTPUTS!$D$6,AF5,"y")+1,0)</f>
        <v>3</v>
      </c>
      <c r="AG15" s="57">
        <f>IFERROR(DATEDIF(INPUTS_OUTPUTS!$D$6,AG5,"y")+1,0)</f>
        <v>3</v>
      </c>
      <c r="AH15" s="57">
        <f>IFERROR(DATEDIF(INPUTS_OUTPUTS!$D$6,AH5,"y")+1,0)</f>
        <v>3</v>
      </c>
      <c r="AI15" s="57">
        <f>IFERROR(DATEDIF(INPUTS_OUTPUTS!$D$6,AI5,"y")+1,0)</f>
        <v>3</v>
      </c>
      <c r="AJ15" s="57">
        <f>IFERROR(DATEDIF(INPUTS_OUTPUTS!$D$6,AJ5,"y")+1,0)</f>
        <v>3</v>
      </c>
      <c r="AK15" s="57">
        <f>IFERROR(DATEDIF(INPUTS_OUTPUTS!$D$6,AK5,"y")+1,0)</f>
        <v>3</v>
      </c>
      <c r="AL15" s="57">
        <f>IFERROR(DATEDIF(INPUTS_OUTPUTS!$D$6,AL5,"y")+1,0)</f>
        <v>3</v>
      </c>
      <c r="AM15" s="57">
        <f>IFERROR(DATEDIF(INPUTS_OUTPUTS!$D$6,AM5,"y")+1,0)</f>
        <v>4</v>
      </c>
      <c r="AN15" s="57">
        <f>IFERROR(DATEDIF(INPUTS_OUTPUTS!$D$6,AN5,"y")+1,0)</f>
        <v>4</v>
      </c>
      <c r="AO15" s="57">
        <f>IFERROR(DATEDIF(INPUTS_OUTPUTS!$D$6,AO5,"y")+1,0)</f>
        <v>4</v>
      </c>
      <c r="AP15" s="57">
        <f>IFERROR(DATEDIF(INPUTS_OUTPUTS!$D$6,AP5,"y")+1,0)</f>
        <v>4</v>
      </c>
      <c r="AQ15" s="57">
        <f>IFERROR(DATEDIF(INPUTS_OUTPUTS!$D$6,AQ5,"y")+1,0)</f>
        <v>4</v>
      </c>
      <c r="AR15" s="57">
        <f>IFERROR(DATEDIF(INPUTS_OUTPUTS!$D$6,AR5,"y")+1,0)</f>
        <v>4</v>
      </c>
      <c r="AS15" s="57">
        <f>IFERROR(DATEDIF(INPUTS_OUTPUTS!$D$6,AS5,"y")+1,0)</f>
        <v>4</v>
      </c>
      <c r="AT15" s="57">
        <f>IFERROR(DATEDIF(INPUTS_OUTPUTS!$D$6,AT5,"y")+1,0)</f>
        <v>4</v>
      </c>
      <c r="AU15" s="57">
        <f>IFERROR(DATEDIF(INPUTS_OUTPUTS!$D$6,AU5,"y")+1,0)</f>
        <v>4</v>
      </c>
      <c r="AV15" s="57">
        <f>IFERROR(DATEDIF(INPUTS_OUTPUTS!$D$6,AV5,"y")+1,0)</f>
        <v>4</v>
      </c>
      <c r="AW15" s="57">
        <f>IFERROR(DATEDIF(INPUTS_OUTPUTS!$D$6,AW5,"y")+1,0)</f>
        <v>4</v>
      </c>
      <c r="AX15" s="57">
        <f>IFERROR(DATEDIF(INPUTS_OUTPUTS!$D$6,AX5,"y")+1,0)</f>
        <v>4</v>
      </c>
      <c r="AY15" s="57">
        <f>IFERROR(DATEDIF(INPUTS_OUTPUTS!$D$6,AY5,"y")+1,0)</f>
        <v>5</v>
      </c>
      <c r="AZ15" s="57">
        <f>IFERROR(DATEDIF(INPUTS_OUTPUTS!$D$6,AZ5,"y")+1,0)</f>
        <v>5</v>
      </c>
      <c r="BA15" s="57">
        <f>IFERROR(DATEDIF(INPUTS_OUTPUTS!$D$6,BA5,"y")+1,0)</f>
        <v>5</v>
      </c>
      <c r="BB15" s="57">
        <f>IFERROR(DATEDIF(INPUTS_OUTPUTS!$D$6,BB5,"y")+1,0)</f>
        <v>5</v>
      </c>
      <c r="BC15" s="57">
        <f>IFERROR(DATEDIF(INPUTS_OUTPUTS!$D$6,BC5,"y")+1,0)</f>
        <v>5</v>
      </c>
      <c r="BD15" s="57">
        <f>IFERROR(DATEDIF(INPUTS_OUTPUTS!$D$6,BD5,"y")+1,0)</f>
        <v>5</v>
      </c>
      <c r="BE15" s="57">
        <f>IFERROR(DATEDIF(INPUTS_OUTPUTS!$D$6,BE5,"y")+1,0)</f>
        <v>5</v>
      </c>
      <c r="BF15" s="57">
        <f>IFERROR(DATEDIF(INPUTS_OUTPUTS!$D$6,BF5,"y")+1,0)</f>
        <v>5</v>
      </c>
      <c r="BG15" s="57">
        <f>IFERROR(DATEDIF(INPUTS_OUTPUTS!$D$6,BG5,"y")+1,0)</f>
        <v>5</v>
      </c>
      <c r="BH15" s="57">
        <f>IFERROR(DATEDIF(INPUTS_OUTPUTS!$D$6,BH5,"y")+1,0)</f>
        <v>5</v>
      </c>
      <c r="BI15" s="57">
        <f>IFERROR(DATEDIF(INPUTS_OUTPUTS!$D$6,BI5,"y")+1,0)</f>
        <v>5</v>
      </c>
      <c r="BJ15" s="57">
        <f>IFERROR(DATEDIF(INPUTS_OUTPUTS!$D$6,BJ5,"y")+1,0)</f>
        <v>5</v>
      </c>
      <c r="BK15" s="57">
        <f>IFERROR(DATEDIF(INPUTS_OUTPUTS!$D$6,BK5,"y")+1,0)</f>
        <v>6</v>
      </c>
      <c r="BL15" s="57">
        <f>IFERROR(DATEDIF(INPUTS_OUTPUTS!$D$6,BL5,"y")+1,0)</f>
        <v>6</v>
      </c>
    </row>
    <row r="16" spans="1:64" s="55" customFormat="1" ht="15" customHeight="1" x14ac:dyDescent="0.3">
      <c r="B16" s="56" t="s">
        <v>34</v>
      </c>
      <c r="C16" s="58"/>
      <c r="D16" s="58">
        <f t="shared" ref="D16:AI16" si="6">IF(D15&gt;C15,D13,C16)</f>
        <v>0</v>
      </c>
      <c r="E16" s="58">
        <f t="shared" si="6"/>
        <v>0</v>
      </c>
      <c r="F16" s="58">
        <f t="shared" si="6"/>
        <v>0</v>
      </c>
      <c r="G16" s="58">
        <f t="shared" si="6"/>
        <v>0</v>
      </c>
      <c r="H16" s="58">
        <f t="shared" si="6"/>
        <v>0</v>
      </c>
      <c r="I16" s="58">
        <f t="shared" si="6"/>
        <v>0</v>
      </c>
      <c r="J16" s="58">
        <f t="shared" si="6"/>
        <v>0</v>
      </c>
      <c r="K16" s="58">
        <f t="shared" si="6"/>
        <v>0</v>
      </c>
      <c r="L16" s="58">
        <f t="shared" si="6"/>
        <v>0</v>
      </c>
      <c r="M16" s="58">
        <f t="shared" si="6"/>
        <v>0</v>
      </c>
      <c r="N16" s="58">
        <f t="shared" si="6"/>
        <v>0</v>
      </c>
      <c r="O16" s="58">
        <f t="shared" si="6"/>
        <v>2.9999999999999995E-2</v>
      </c>
      <c r="P16" s="58">
        <f t="shared" si="6"/>
        <v>2.9999999999999995E-2</v>
      </c>
      <c r="Q16" s="58">
        <f t="shared" si="6"/>
        <v>2.9999999999999995E-2</v>
      </c>
      <c r="R16" s="58">
        <f t="shared" si="6"/>
        <v>2.9999999999999995E-2</v>
      </c>
      <c r="S16" s="58">
        <f t="shared" si="6"/>
        <v>2.9999999999999995E-2</v>
      </c>
      <c r="T16" s="58">
        <f t="shared" si="6"/>
        <v>2.9999999999999995E-2</v>
      </c>
      <c r="U16" s="58">
        <f t="shared" si="6"/>
        <v>2.9999999999999995E-2</v>
      </c>
      <c r="V16" s="58">
        <f t="shared" si="6"/>
        <v>2.9999999999999995E-2</v>
      </c>
      <c r="W16" s="58">
        <f t="shared" si="6"/>
        <v>2.9999999999999995E-2</v>
      </c>
      <c r="X16" s="58">
        <f t="shared" si="6"/>
        <v>2.9999999999999995E-2</v>
      </c>
      <c r="Y16" s="58">
        <f t="shared" si="6"/>
        <v>2.9999999999999995E-2</v>
      </c>
      <c r="Z16" s="58">
        <f t="shared" si="6"/>
        <v>2.9999999999999995E-2</v>
      </c>
      <c r="AA16" s="58">
        <f t="shared" si="6"/>
        <v>6.0000000000000019E-2</v>
      </c>
      <c r="AB16" s="58">
        <f t="shared" si="6"/>
        <v>6.0000000000000019E-2</v>
      </c>
      <c r="AC16" s="58">
        <f t="shared" si="6"/>
        <v>6.0000000000000019E-2</v>
      </c>
      <c r="AD16" s="58">
        <f t="shared" si="6"/>
        <v>6.0000000000000019E-2</v>
      </c>
      <c r="AE16" s="58">
        <f t="shared" si="6"/>
        <v>6.0000000000000019E-2</v>
      </c>
      <c r="AF16" s="58">
        <f t="shared" si="6"/>
        <v>6.0000000000000019E-2</v>
      </c>
      <c r="AG16" s="58">
        <f t="shared" si="6"/>
        <v>6.0000000000000019E-2</v>
      </c>
      <c r="AH16" s="58">
        <f t="shared" si="6"/>
        <v>6.0000000000000019E-2</v>
      </c>
      <c r="AI16" s="58">
        <f t="shared" si="6"/>
        <v>6.0000000000000019E-2</v>
      </c>
      <c r="AJ16" s="58">
        <f t="shared" ref="AJ16:BI16" si="7">IF(AJ15&gt;AI15,AJ13,AI16)</f>
        <v>6.0000000000000019E-2</v>
      </c>
      <c r="AK16" s="58">
        <f t="shared" si="7"/>
        <v>6.0000000000000019E-2</v>
      </c>
      <c r="AL16" s="58">
        <f t="shared" si="7"/>
        <v>6.0000000000000019E-2</v>
      </c>
      <c r="AM16" s="58">
        <f t="shared" si="7"/>
        <v>9.0000000000000038E-2</v>
      </c>
      <c r="AN16" s="58">
        <f t="shared" si="7"/>
        <v>9.0000000000000038E-2</v>
      </c>
      <c r="AO16" s="58">
        <f t="shared" si="7"/>
        <v>9.0000000000000038E-2</v>
      </c>
      <c r="AP16" s="58">
        <f t="shared" si="7"/>
        <v>9.0000000000000038E-2</v>
      </c>
      <c r="AQ16" s="58">
        <f t="shared" si="7"/>
        <v>9.0000000000000038E-2</v>
      </c>
      <c r="AR16" s="58">
        <f t="shared" si="7"/>
        <v>9.0000000000000038E-2</v>
      </c>
      <c r="AS16" s="58">
        <f t="shared" si="7"/>
        <v>9.0000000000000038E-2</v>
      </c>
      <c r="AT16" s="58">
        <f t="shared" si="7"/>
        <v>9.0000000000000038E-2</v>
      </c>
      <c r="AU16" s="58">
        <f t="shared" si="7"/>
        <v>9.0000000000000038E-2</v>
      </c>
      <c r="AV16" s="58">
        <f t="shared" si="7"/>
        <v>9.0000000000000038E-2</v>
      </c>
      <c r="AW16" s="58">
        <f t="shared" si="7"/>
        <v>9.0000000000000038E-2</v>
      </c>
      <c r="AX16" s="58">
        <f t="shared" si="7"/>
        <v>9.0000000000000038E-2</v>
      </c>
      <c r="AY16" s="58">
        <f t="shared" si="7"/>
        <v>0.12000000000000006</v>
      </c>
      <c r="AZ16" s="58">
        <f t="shared" si="7"/>
        <v>0.12000000000000006</v>
      </c>
      <c r="BA16" s="58">
        <f t="shared" si="7"/>
        <v>0.12000000000000006</v>
      </c>
      <c r="BB16" s="58">
        <f t="shared" si="7"/>
        <v>0.12000000000000006</v>
      </c>
      <c r="BC16" s="58">
        <f t="shared" si="7"/>
        <v>0.12000000000000006</v>
      </c>
      <c r="BD16" s="58">
        <f t="shared" si="7"/>
        <v>0.12000000000000006</v>
      </c>
      <c r="BE16" s="58">
        <f t="shared" si="7"/>
        <v>0.12000000000000006</v>
      </c>
      <c r="BF16" s="58">
        <f t="shared" si="7"/>
        <v>0.12000000000000006</v>
      </c>
      <c r="BG16" s="58">
        <f t="shared" si="7"/>
        <v>0.12000000000000006</v>
      </c>
      <c r="BH16" s="58">
        <f t="shared" si="7"/>
        <v>0.12000000000000006</v>
      </c>
      <c r="BI16" s="58">
        <f t="shared" si="7"/>
        <v>0.12000000000000006</v>
      </c>
      <c r="BJ16" s="58">
        <f t="shared" ref="BJ16" si="8">IF(BJ15&gt;BI15,BJ13,BI16)</f>
        <v>0.12000000000000006</v>
      </c>
      <c r="BK16" s="58">
        <f t="shared" ref="BK16" si="9">IF(BK15&gt;BJ15,BK13,BJ16)</f>
        <v>0.15000000000000008</v>
      </c>
      <c r="BL16" s="58">
        <f t="shared" ref="BL16" si="10">IF(BL15&gt;BK15,BL13,BK16)</f>
        <v>0.15000000000000008</v>
      </c>
    </row>
    <row r="17" spans="1:64" s="55" customFormat="1" ht="15" customHeight="1" x14ac:dyDescent="0.3">
      <c r="B17" s="56" t="s">
        <v>33</v>
      </c>
      <c r="C17" s="58">
        <f t="shared" ref="C17:AH17" si="11">1+C16</f>
        <v>1</v>
      </c>
      <c r="D17" s="58">
        <f t="shared" si="11"/>
        <v>1</v>
      </c>
      <c r="E17" s="58">
        <f>1+E16</f>
        <v>1</v>
      </c>
      <c r="F17" s="58">
        <f t="shared" si="11"/>
        <v>1</v>
      </c>
      <c r="G17" s="58">
        <f t="shared" si="11"/>
        <v>1</v>
      </c>
      <c r="H17" s="58">
        <f t="shared" si="11"/>
        <v>1</v>
      </c>
      <c r="I17" s="58">
        <f t="shared" si="11"/>
        <v>1</v>
      </c>
      <c r="J17" s="58">
        <f t="shared" si="11"/>
        <v>1</v>
      </c>
      <c r="K17" s="58">
        <f t="shared" si="11"/>
        <v>1</v>
      </c>
      <c r="L17" s="58">
        <f t="shared" si="11"/>
        <v>1</v>
      </c>
      <c r="M17" s="58">
        <f t="shared" si="11"/>
        <v>1</v>
      </c>
      <c r="N17" s="58">
        <f t="shared" si="11"/>
        <v>1</v>
      </c>
      <c r="O17" s="58">
        <f t="shared" si="11"/>
        <v>1.03</v>
      </c>
      <c r="P17" s="58">
        <f t="shared" si="11"/>
        <v>1.03</v>
      </c>
      <c r="Q17" s="58">
        <f t="shared" si="11"/>
        <v>1.03</v>
      </c>
      <c r="R17" s="58">
        <f t="shared" si="11"/>
        <v>1.03</v>
      </c>
      <c r="S17" s="58">
        <f t="shared" si="11"/>
        <v>1.03</v>
      </c>
      <c r="T17" s="58">
        <f t="shared" si="11"/>
        <v>1.03</v>
      </c>
      <c r="U17" s="58">
        <f t="shared" si="11"/>
        <v>1.03</v>
      </c>
      <c r="V17" s="58">
        <f t="shared" si="11"/>
        <v>1.03</v>
      </c>
      <c r="W17" s="58">
        <f t="shared" si="11"/>
        <v>1.03</v>
      </c>
      <c r="X17" s="58">
        <f t="shared" si="11"/>
        <v>1.03</v>
      </c>
      <c r="Y17" s="58">
        <f t="shared" si="11"/>
        <v>1.03</v>
      </c>
      <c r="Z17" s="58">
        <f t="shared" si="11"/>
        <v>1.03</v>
      </c>
      <c r="AA17" s="58">
        <f t="shared" si="11"/>
        <v>1.06</v>
      </c>
      <c r="AB17" s="58">
        <f t="shared" si="11"/>
        <v>1.06</v>
      </c>
      <c r="AC17" s="58">
        <f t="shared" si="11"/>
        <v>1.06</v>
      </c>
      <c r="AD17" s="58">
        <f t="shared" si="11"/>
        <v>1.06</v>
      </c>
      <c r="AE17" s="58">
        <f t="shared" si="11"/>
        <v>1.06</v>
      </c>
      <c r="AF17" s="58">
        <f t="shared" si="11"/>
        <v>1.06</v>
      </c>
      <c r="AG17" s="58">
        <f t="shared" si="11"/>
        <v>1.06</v>
      </c>
      <c r="AH17" s="58">
        <f t="shared" si="11"/>
        <v>1.06</v>
      </c>
      <c r="AI17" s="58">
        <f t="shared" ref="AI17:BI17" si="12">1+AI16</f>
        <v>1.06</v>
      </c>
      <c r="AJ17" s="58">
        <f t="shared" si="12"/>
        <v>1.06</v>
      </c>
      <c r="AK17" s="58">
        <f t="shared" si="12"/>
        <v>1.06</v>
      </c>
      <c r="AL17" s="58">
        <f t="shared" si="12"/>
        <v>1.06</v>
      </c>
      <c r="AM17" s="58">
        <f t="shared" si="12"/>
        <v>1.0900000000000001</v>
      </c>
      <c r="AN17" s="58">
        <f t="shared" si="12"/>
        <v>1.0900000000000001</v>
      </c>
      <c r="AO17" s="58">
        <f t="shared" si="12"/>
        <v>1.0900000000000001</v>
      </c>
      <c r="AP17" s="58">
        <f t="shared" si="12"/>
        <v>1.0900000000000001</v>
      </c>
      <c r="AQ17" s="58">
        <f t="shared" si="12"/>
        <v>1.0900000000000001</v>
      </c>
      <c r="AR17" s="58">
        <f t="shared" si="12"/>
        <v>1.0900000000000001</v>
      </c>
      <c r="AS17" s="58">
        <f t="shared" si="12"/>
        <v>1.0900000000000001</v>
      </c>
      <c r="AT17" s="58">
        <f t="shared" si="12"/>
        <v>1.0900000000000001</v>
      </c>
      <c r="AU17" s="58">
        <f t="shared" si="12"/>
        <v>1.0900000000000001</v>
      </c>
      <c r="AV17" s="58">
        <f t="shared" si="12"/>
        <v>1.0900000000000001</v>
      </c>
      <c r="AW17" s="58">
        <f t="shared" si="12"/>
        <v>1.0900000000000001</v>
      </c>
      <c r="AX17" s="58">
        <f t="shared" si="12"/>
        <v>1.0900000000000001</v>
      </c>
      <c r="AY17" s="58">
        <f t="shared" si="12"/>
        <v>1.1200000000000001</v>
      </c>
      <c r="AZ17" s="58">
        <f t="shared" si="12"/>
        <v>1.1200000000000001</v>
      </c>
      <c r="BA17" s="58">
        <f t="shared" si="12"/>
        <v>1.1200000000000001</v>
      </c>
      <c r="BB17" s="58">
        <f t="shared" si="12"/>
        <v>1.1200000000000001</v>
      </c>
      <c r="BC17" s="58">
        <f t="shared" si="12"/>
        <v>1.1200000000000001</v>
      </c>
      <c r="BD17" s="58">
        <f t="shared" si="12"/>
        <v>1.1200000000000001</v>
      </c>
      <c r="BE17" s="58">
        <f t="shared" si="12"/>
        <v>1.1200000000000001</v>
      </c>
      <c r="BF17" s="58">
        <f t="shared" si="12"/>
        <v>1.1200000000000001</v>
      </c>
      <c r="BG17" s="58">
        <f t="shared" si="12"/>
        <v>1.1200000000000001</v>
      </c>
      <c r="BH17" s="58">
        <f t="shared" si="12"/>
        <v>1.1200000000000001</v>
      </c>
      <c r="BI17" s="58">
        <f t="shared" si="12"/>
        <v>1.1200000000000001</v>
      </c>
      <c r="BJ17" s="58">
        <f t="shared" ref="BJ17:BL17" si="13">1+BJ16</f>
        <v>1.1200000000000001</v>
      </c>
      <c r="BK17" s="58">
        <f t="shared" si="13"/>
        <v>1.1500000000000001</v>
      </c>
      <c r="BL17" s="58">
        <f t="shared" si="13"/>
        <v>1.1500000000000001</v>
      </c>
    </row>
    <row r="18" spans="1:64" x14ac:dyDescent="0.3">
      <c r="BK18" s="29"/>
      <c r="BL18" s="29"/>
    </row>
    <row r="19" spans="1:64" x14ac:dyDescent="0.3">
      <c r="B19" s="38" t="s">
        <v>36</v>
      </c>
      <c r="C19" s="41">
        <f>(INPUTS_OUTPUTS!$D$16/12)*C17</f>
        <v>416666.66666666669</v>
      </c>
      <c r="D19" s="41">
        <f>(D5&lt;=INPUTS_OUTPUTS!$D$8)*(INPUTS_OUTPUTS!$D$16/12)*D17</f>
        <v>416666.66666666669</v>
      </c>
      <c r="E19" s="41">
        <f>(E5&lt;=INPUTS_OUTPUTS!$D$8)*(INPUTS_OUTPUTS!$D$16/12)*E17</f>
        <v>416666.66666666669</v>
      </c>
      <c r="F19" s="41">
        <f>(F5&lt;=INPUTS_OUTPUTS!$D$8)*(INPUTS_OUTPUTS!$D$16/12)*F17</f>
        <v>416666.66666666669</v>
      </c>
      <c r="G19" s="41">
        <f>(G5&lt;=INPUTS_OUTPUTS!$D$8)*(INPUTS_OUTPUTS!$D$16/12)*G17</f>
        <v>416666.66666666669</v>
      </c>
      <c r="H19" s="41">
        <f>(H5&lt;=INPUTS_OUTPUTS!$D$8)*(INPUTS_OUTPUTS!$D$16/12)*H17</f>
        <v>416666.66666666669</v>
      </c>
      <c r="I19" s="41">
        <f>(I5&lt;=INPUTS_OUTPUTS!$D$8)*(INPUTS_OUTPUTS!$D$16/12)*I17</f>
        <v>416666.66666666669</v>
      </c>
      <c r="J19" s="41">
        <f>(J5&lt;=INPUTS_OUTPUTS!$D$8)*(INPUTS_OUTPUTS!$D$16/12)*J17</f>
        <v>416666.66666666669</v>
      </c>
      <c r="K19" s="41">
        <f>(K5&lt;=INPUTS_OUTPUTS!$D$8)*(INPUTS_OUTPUTS!$D$16/12)*K17</f>
        <v>416666.66666666669</v>
      </c>
      <c r="L19" s="41">
        <f>(L5&lt;=INPUTS_OUTPUTS!$D$8)*(INPUTS_OUTPUTS!$D$16/12)*L17</f>
        <v>416666.66666666669</v>
      </c>
      <c r="M19" s="41">
        <f>(M5&lt;=INPUTS_OUTPUTS!$D$8)*(INPUTS_OUTPUTS!$D$16/12)*M17</f>
        <v>416666.66666666669</v>
      </c>
      <c r="N19" s="41">
        <f>(N5&lt;=INPUTS_OUTPUTS!$D$8)*(INPUTS_OUTPUTS!$D$16/12)*N17</f>
        <v>416666.66666666669</v>
      </c>
      <c r="O19" s="41">
        <f>(O5&lt;=INPUTS_OUTPUTS!$D$8)*(INPUTS_OUTPUTS!$D$16/12)*O17</f>
        <v>429166.66666666669</v>
      </c>
      <c r="P19" s="41">
        <f>(P5&lt;=INPUTS_OUTPUTS!$D$8)*(INPUTS_OUTPUTS!$D$16/12)*P17</f>
        <v>429166.66666666669</v>
      </c>
      <c r="Q19" s="41">
        <f>(Q5&lt;=INPUTS_OUTPUTS!$D$8)*(INPUTS_OUTPUTS!$D$16/12)*Q17</f>
        <v>429166.66666666669</v>
      </c>
      <c r="R19" s="41">
        <f>(R5&lt;=INPUTS_OUTPUTS!$D$8)*(INPUTS_OUTPUTS!$D$16/12)*R17</f>
        <v>429166.66666666669</v>
      </c>
      <c r="S19" s="41">
        <f>(S5&lt;=INPUTS_OUTPUTS!$D$8)*(INPUTS_OUTPUTS!$D$16/12)*S17</f>
        <v>429166.66666666669</v>
      </c>
      <c r="T19" s="41">
        <f>(T5&lt;=INPUTS_OUTPUTS!$D$8)*(INPUTS_OUTPUTS!$D$16/12)*T17</f>
        <v>429166.66666666669</v>
      </c>
      <c r="U19" s="41">
        <f>(U5&lt;=INPUTS_OUTPUTS!$D$8)*(INPUTS_OUTPUTS!$D$16/12)*U17</f>
        <v>429166.66666666669</v>
      </c>
      <c r="V19" s="41">
        <f>(V5&lt;=INPUTS_OUTPUTS!$D$8)*(INPUTS_OUTPUTS!$D$16/12)*V17</f>
        <v>429166.66666666669</v>
      </c>
      <c r="W19" s="41">
        <f>(W5&lt;=INPUTS_OUTPUTS!$D$8)*(INPUTS_OUTPUTS!$D$16/12)*W17</f>
        <v>429166.66666666669</v>
      </c>
      <c r="X19" s="41">
        <f>(X5&lt;=INPUTS_OUTPUTS!$D$8)*(INPUTS_OUTPUTS!$D$16/12)*X17</f>
        <v>429166.66666666669</v>
      </c>
      <c r="Y19" s="41">
        <f>(Y5&lt;=INPUTS_OUTPUTS!$D$8)*(INPUTS_OUTPUTS!$D$16/12)*Y17</f>
        <v>429166.66666666669</v>
      </c>
      <c r="Z19" s="41">
        <f>(Z5&lt;=INPUTS_OUTPUTS!$D$8)*(INPUTS_OUTPUTS!$D$16/12)*Z17</f>
        <v>429166.66666666669</v>
      </c>
      <c r="AA19" s="41">
        <f>(AA5&lt;=INPUTS_OUTPUTS!$D$8)*(INPUTS_OUTPUTS!$D$16/12)*AA17</f>
        <v>441666.66666666669</v>
      </c>
      <c r="AB19" s="41">
        <f>(AB5&lt;=INPUTS_OUTPUTS!$D$8)*(INPUTS_OUTPUTS!$D$16/12)*AB17</f>
        <v>441666.66666666669</v>
      </c>
      <c r="AC19" s="41">
        <f>(AC5&lt;=INPUTS_OUTPUTS!$D$8)*(INPUTS_OUTPUTS!$D$16/12)*AC17</f>
        <v>441666.66666666669</v>
      </c>
      <c r="AD19" s="41">
        <f>(AD5&lt;=INPUTS_OUTPUTS!$D$8)*(INPUTS_OUTPUTS!$D$16/12)*AD17</f>
        <v>441666.66666666669</v>
      </c>
      <c r="AE19" s="41">
        <f>(AE5&lt;=INPUTS_OUTPUTS!$D$8)*(INPUTS_OUTPUTS!$D$16/12)*AE17</f>
        <v>441666.66666666669</v>
      </c>
      <c r="AF19" s="41">
        <f>(AF5&lt;=INPUTS_OUTPUTS!$D$8)*(INPUTS_OUTPUTS!$D$16/12)*AF17</f>
        <v>441666.66666666669</v>
      </c>
      <c r="AG19" s="41">
        <f>(AG5&lt;=INPUTS_OUTPUTS!$D$8)*(INPUTS_OUTPUTS!$D$16/12)*AG17</f>
        <v>441666.66666666669</v>
      </c>
      <c r="AH19" s="41">
        <f>(AH5&lt;=INPUTS_OUTPUTS!$D$8)*(INPUTS_OUTPUTS!$D$16/12)*AH17</f>
        <v>441666.66666666669</v>
      </c>
      <c r="AI19" s="41">
        <f>(AI5&lt;=INPUTS_OUTPUTS!$D$8)*(INPUTS_OUTPUTS!$D$16/12)*AI17</f>
        <v>441666.66666666669</v>
      </c>
      <c r="AJ19" s="41">
        <f>(AJ5&lt;=INPUTS_OUTPUTS!$D$8)*(INPUTS_OUTPUTS!$D$16/12)*AJ17</f>
        <v>441666.66666666669</v>
      </c>
      <c r="AK19" s="41">
        <f>(AK5&lt;=INPUTS_OUTPUTS!$D$8)*(INPUTS_OUTPUTS!$D$16/12)*AK17</f>
        <v>441666.66666666669</v>
      </c>
      <c r="AL19" s="41">
        <f>(AL5&lt;=INPUTS_OUTPUTS!$D$8)*(INPUTS_OUTPUTS!$D$16/12)*AL17</f>
        <v>441666.66666666669</v>
      </c>
      <c r="AM19" s="41">
        <f>(AM5&lt;=INPUTS_OUTPUTS!$D$8)*(INPUTS_OUTPUTS!$D$16/12)*AM17</f>
        <v>454166.66666666674</v>
      </c>
      <c r="AN19" s="41">
        <f>(AN5&lt;=INPUTS_OUTPUTS!$D$8)*(INPUTS_OUTPUTS!$D$16/12)*AN17</f>
        <v>454166.66666666674</v>
      </c>
      <c r="AO19" s="41">
        <f>(AO5&lt;=INPUTS_OUTPUTS!$D$8)*(INPUTS_OUTPUTS!$D$16/12)*AO17</f>
        <v>454166.66666666674</v>
      </c>
      <c r="AP19" s="41">
        <f>(AP5&lt;=INPUTS_OUTPUTS!$D$8)*(INPUTS_OUTPUTS!$D$16/12)*AP17</f>
        <v>454166.66666666674</v>
      </c>
      <c r="AQ19" s="41">
        <f>(AQ5&lt;=INPUTS_OUTPUTS!$D$8)*(INPUTS_OUTPUTS!$D$16/12)*AQ17</f>
        <v>454166.66666666674</v>
      </c>
      <c r="AR19" s="41">
        <f>(AR5&lt;=INPUTS_OUTPUTS!$D$8)*(INPUTS_OUTPUTS!$D$16/12)*AR17</f>
        <v>454166.66666666674</v>
      </c>
      <c r="AS19" s="41">
        <f>(AS5&lt;=INPUTS_OUTPUTS!$D$8)*(INPUTS_OUTPUTS!$D$16/12)*AS17</f>
        <v>454166.66666666674</v>
      </c>
      <c r="AT19" s="41">
        <f>(AT5&lt;=INPUTS_OUTPUTS!$D$8)*(INPUTS_OUTPUTS!$D$16/12)*AT17</f>
        <v>454166.66666666674</v>
      </c>
      <c r="AU19" s="41">
        <f>(AU5&lt;=INPUTS_OUTPUTS!$D$8)*(INPUTS_OUTPUTS!$D$16/12)*AU17</f>
        <v>454166.66666666674</v>
      </c>
      <c r="AV19" s="41">
        <f>(AV5&lt;=INPUTS_OUTPUTS!$D$8)*(INPUTS_OUTPUTS!$D$16/12)*AV17</f>
        <v>454166.66666666674</v>
      </c>
      <c r="AW19" s="41">
        <f>(AW5&lt;=INPUTS_OUTPUTS!$D$8)*(INPUTS_OUTPUTS!$D$16/12)*AW17</f>
        <v>454166.66666666674</v>
      </c>
      <c r="AX19" s="41">
        <f>(AX5&lt;=INPUTS_OUTPUTS!$D$8)*(INPUTS_OUTPUTS!$D$16/12)*AX17</f>
        <v>454166.66666666674</v>
      </c>
      <c r="AY19" s="41">
        <f>(AY5&lt;=INPUTS_OUTPUTS!$D$8)*(INPUTS_OUTPUTS!$D$16/12)*AY17</f>
        <v>466666.66666666674</v>
      </c>
      <c r="AZ19" s="41">
        <f>(AZ5&lt;=INPUTS_OUTPUTS!$D$8)*(INPUTS_OUTPUTS!$D$16/12)*AZ17</f>
        <v>0</v>
      </c>
      <c r="BA19" s="41">
        <f>(BA5&lt;=INPUTS_OUTPUTS!$D$8)*(INPUTS_OUTPUTS!$D$16/12)*BA17</f>
        <v>0</v>
      </c>
      <c r="BB19" s="41">
        <f>(BB5&lt;=INPUTS_OUTPUTS!$D$8)*(INPUTS_OUTPUTS!$D$16/12)*BB17</f>
        <v>0</v>
      </c>
      <c r="BC19" s="41">
        <f>(BC5&lt;=INPUTS_OUTPUTS!$D$8)*(INPUTS_OUTPUTS!$D$16/12)*BC17</f>
        <v>0</v>
      </c>
      <c r="BD19" s="41">
        <f>(BD5&lt;=INPUTS_OUTPUTS!$D$8)*(INPUTS_OUTPUTS!$D$16/12)*BD17</f>
        <v>0</v>
      </c>
      <c r="BE19" s="41">
        <f>(BE5&lt;=INPUTS_OUTPUTS!$D$8)*(INPUTS_OUTPUTS!$D$16/12)*BE17</f>
        <v>0</v>
      </c>
      <c r="BF19" s="41">
        <f>(BF5&lt;=INPUTS_OUTPUTS!$D$8)*(INPUTS_OUTPUTS!$D$16/12)*BF17</f>
        <v>0</v>
      </c>
      <c r="BG19" s="41">
        <f>(BG5&lt;=INPUTS_OUTPUTS!$D$8)*(INPUTS_OUTPUTS!$D$16/12)*BG17</f>
        <v>0</v>
      </c>
      <c r="BH19" s="41">
        <f>(BH5&lt;=INPUTS_OUTPUTS!$D$8)*(INPUTS_OUTPUTS!$D$16/12)*BH17</f>
        <v>0</v>
      </c>
      <c r="BI19" s="41">
        <f>(BI5&lt;=INPUTS_OUTPUTS!$D$8)*(INPUTS_OUTPUTS!$D$16/12)*BI17</f>
        <v>0</v>
      </c>
      <c r="BJ19" s="41">
        <f>(BJ5&lt;=INPUTS_OUTPUTS!$D$8)*(INPUTS_OUTPUTS!$D$16/12)*BJ17</f>
        <v>0</v>
      </c>
      <c r="BK19" s="41">
        <f>(BK5&lt;=INPUTS_OUTPUTS!$D$8)*(INPUTS_OUTPUTS!$D$16/12)*BK17</f>
        <v>0</v>
      </c>
      <c r="BL19" s="41">
        <f>(BL5&lt;=INPUTS_OUTPUTS!$D$8)*(INPUTS_OUTPUTS!$D$16/12)*BL17</f>
        <v>0</v>
      </c>
    </row>
    <row r="20" spans="1:64" ht="14.4" customHeight="1" x14ac:dyDescent="0.3">
      <c r="A20" s="43"/>
      <c r="B20" s="59" t="s">
        <v>37</v>
      </c>
      <c r="C20" s="31">
        <f>INPUTS_OUTPUTS!H8</f>
        <v>35.833333333333336</v>
      </c>
      <c r="D20" s="31">
        <f>(D5&lt;=INPUTS_OUTPUTS!$D$8)*MIN(INPUTS_OUTPUTS!$H$8+C20,ROUNDDOWN(INPUTS_OUTPUTS!$D$14*(1-INPUTS_OUTPUTS!$H$13),0))</f>
        <v>71.666666666666671</v>
      </c>
      <c r="E20" s="31">
        <f>(E5&lt;=INPUTS_OUTPUTS!$D$8)*MIN(INPUTS_OUTPUTS!$H$8+D20,ROUNDDOWN(INPUTS_OUTPUTS!$D$14*(1-INPUTS_OUTPUTS!$H$13),0))</f>
        <v>107.5</v>
      </c>
      <c r="F20" s="31">
        <f>(F5&lt;=INPUTS_OUTPUTS!$D$8)*MIN(INPUTS_OUTPUTS!$H$8+E20,ROUNDDOWN(INPUTS_OUTPUTS!$D$14*(1-INPUTS_OUTPUTS!$H$13),0))</f>
        <v>143.33333333333334</v>
      </c>
      <c r="G20" s="31">
        <f>(G5&lt;=INPUTS_OUTPUTS!$D$8)*MIN(INPUTS_OUTPUTS!$H$8+F20,ROUNDDOWN(INPUTS_OUTPUTS!$D$14*(1-INPUTS_OUTPUTS!$H$13),0))</f>
        <v>179.16666666666669</v>
      </c>
      <c r="H20" s="31">
        <f>(H5&lt;=INPUTS_OUTPUTS!$D$8)*MIN(INPUTS_OUTPUTS!$H$8+G20,ROUNDDOWN(INPUTS_OUTPUTS!$D$14*(1-INPUTS_OUTPUTS!$H$13),0))</f>
        <v>210</v>
      </c>
      <c r="I20" s="31">
        <f>(I5&lt;=INPUTS_OUTPUTS!$D$8)*MIN(INPUTS_OUTPUTS!$H$8+H20,ROUNDDOWN(INPUTS_OUTPUTS!$D$14*(1-INPUTS_OUTPUTS!$H$13),0))</f>
        <v>210</v>
      </c>
      <c r="J20" s="31">
        <f>(J5&lt;=INPUTS_OUTPUTS!$D$8)*MIN(INPUTS_OUTPUTS!$H$8+I20,ROUNDDOWN(INPUTS_OUTPUTS!$D$14*(1-INPUTS_OUTPUTS!$H$13),0))</f>
        <v>210</v>
      </c>
      <c r="K20" s="31">
        <f>(K5&lt;=INPUTS_OUTPUTS!$D$8)*MIN(INPUTS_OUTPUTS!$H$8+J20,ROUNDDOWN(INPUTS_OUTPUTS!$D$14*(1-INPUTS_OUTPUTS!$H$13),0))</f>
        <v>210</v>
      </c>
      <c r="L20" s="31">
        <f>(L5&lt;=INPUTS_OUTPUTS!$D$8)*MIN(INPUTS_OUTPUTS!$H$8+K20,ROUNDDOWN(INPUTS_OUTPUTS!$D$14*(1-INPUTS_OUTPUTS!$H$13),0))</f>
        <v>210</v>
      </c>
      <c r="M20" s="31">
        <f>(M5&lt;=INPUTS_OUTPUTS!$D$8)*MIN(INPUTS_OUTPUTS!$H$8+L20,ROUNDDOWN(INPUTS_OUTPUTS!$D$14*(1-INPUTS_OUTPUTS!$H$13),0))</f>
        <v>210</v>
      </c>
      <c r="N20" s="31">
        <f>(N5&lt;=INPUTS_OUTPUTS!$D$8)*MIN(INPUTS_OUTPUTS!$H$8+M20,ROUNDDOWN(INPUTS_OUTPUTS!$D$14*(1-INPUTS_OUTPUTS!$H$13),0))</f>
        <v>210</v>
      </c>
      <c r="O20" s="31">
        <f>(O5&lt;=INPUTS_OUTPUTS!$D$8)*MIN(INPUTS_OUTPUTS!$H$8+N20,ROUNDDOWN(INPUTS_OUTPUTS!$D$14*(1-INPUTS_OUTPUTS!$H$13),0))</f>
        <v>210</v>
      </c>
      <c r="P20" s="31">
        <f>(P5&lt;=INPUTS_OUTPUTS!$D$8)*MIN(INPUTS_OUTPUTS!$H$8+O20,ROUNDDOWN(INPUTS_OUTPUTS!$D$14*(1-INPUTS_OUTPUTS!$H$13),0))</f>
        <v>210</v>
      </c>
      <c r="Q20" s="31">
        <f>(Q5&lt;=INPUTS_OUTPUTS!$D$8)*MIN(INPUTS_OUTPUTS!$H$8+P20,ROUNDDOWN(INPUTS_OUTPUTS!$D$14*(1-INPUTS_OUTPUTS!$H$13),0))</f>
        <v>210</v>
      </c>
      <c r="R20" s="31">
        <f>(R5&lt;=INPUTS_OUTPUTS!$D$8)*MIN(INPUTS_OUTPUTS!$H$8+Q20,ROUNDDOWN(INPUTS_OUTPUTS!$D$14*(1-INPUTS_OUTPUTS!$H$13),0))</f>
        <v>210</v>
      </c>
      <c r="S20" s="31">
        <f>(S5&lt;=INPUTS_OUTPUTS!$D$8)*MIN(INPUTS_OUTPUTS!$H$8+R20,ROUNDDOWN(INPUTS_OUTPUTS!$D$14*(1-INPUTS_OUTPUTS!$H$13),0))</f>
        <v>210</v>
      </c>
      <c r="T20" s="31">
        <f>(T5&lt;=INPUTS_OUTPUTS!$D$8)*MIN(INPUTS_OUTPUTS!$H$8+S20,ROUNDDOWN(INPUTS_OUTPUTS!$D$14*(1-INPUTS_OUTPUTS!$H$13),0))</f>
        <v>210</v>
      </c>
      <c r="U20" s="31">
        <f>(U5&lt;=INPUTS_OUTPUTS!$D$8)*MIN(INPUTS_OUTPUTS!$H$8+T20,ROUNDDOWN(INPUTS_OUTPUTS!$D$14*(1-INPUTS_OUTPUTS!$H$13),0))</f>
        <v>210</v>
      </c>
      <c r="V20" s="31">
        <f>(V5&lt;=INPUTS_OUTPUTS!$D$8)*MIN(INPUTS_OUTPUTS!$H$8+U20,ROUNDDOWN(INPUTS_OUTPUTS!$D$14*(1-INPUTS_OUTPUTS!$H$13),0))</f>
        <v>210</v>
      </c>
      <c r="W20" s="31">
        <f>(W5&lt;=INPUTS_OUTPUTS!$D$8)*MIN(INPUTS_OUTPUTS!$H$8+V20,ROUNDDOWN(INPUTS_OUTPUTS!$D$14*(1-INPUTS_OUTPUTS!$H$13),0))</f>
        <v>210</v>
      </c>
      <c r="X20" s="31">
        <f>(X5&lt;=INPUTS_OUTPUTS!$D$8)*MIN(INPUTS_OUTPUTS!$H$8+W20,ROUNDDOWN(INPUTS_OUTPUTS!$D$14*(1-INPUTS_OUTPUTS!$H$13),0))</f>
        <v>210</v>
      </c>
      <c r="Y20" s="31">
        <f>(Y5&lt;=INPUTS_OUTPUTS!$D$8)*MIN(INPUTS_OUTPUTS!$H$8+X20,ROUNDDOWN(INPUTS_OUTPUTS!$D$14*(1-INPUTS_OUTPUTS!$H$13),0))</f>
        <v>210</v>
      </c>
      <c r="Z20" s="31">
        <f>(Z5&lt;=INPUTS_OUTPUTS!$D$8)*MIN(INPUTS_OUTPUTS!$H$8+Y20,ROUNDDOWN(INPUTS_OUTPUTS!$D$14*(1-INPUTS_OUTPUTS!$H$13),0))</f>
        <v>210</v>
      </c>
      <c r="AA20" s="31">
        <f>(AA5&lt;=INPUTS_OUTPUTS!$D$8)*MIN(INPUTS_OUTPUTS!$H$8+Z20,ROUNDDOWN(INPUTS_OUTPUTS!$D$14*(1-INPUTS_OUTPUTS!$H$13),0))</f>
        <v>210</v>
      </c>
      <c r="AB20" s="31">
        <f>(AB5&lt;=INPUTS_OUTPUTS!$D$8)*MIN(INPUTS_OUTPUTS!$H$8+AA20,ROUNDDOWN(INPUTS_OUTPUTS!$D$14*(1-INPUTS_OUTPUTS!$H$13),0))</f>
        <v>210</v>
      </c>
      <c r="AC20" s="31">
        <f>(AC5&lt;=INPUTS_OUTPUTS!$D$8)*MIN(INPUTS_OUTPUTS!$H$8+AB20,ROUNDDOWN(INPUTS_OUTPUTS!$D$14*(1-INPUTS_OUTPUTS!$H$13),0))</f>
        <v>210</v>
      </c>
      <c r="AD20" s="31">
        <f>(AD5&lt;=INPUTS_OUTPUTS!$D$8)*MIN(INPUTS_OUTPUTS!$H$8+AC20,ROUNDDOWN(INPUTS_OUTPUTS!$D$14*(1-INPUTS_OUTPUTS!$H$13),0))</f>
        <v>210</v>
      </c>
      <c r="AE20" s="31">
        <f>(AE5&lt;=INPUTS_OUTPUTS!$D$8)*MIN(INPUTS_OUTPUTS!$H$8+AD20,ROUNDDOWN(INPUTS_OUTPUTS!$D$14*(1-INPUTS_OUTPUTS!$H$13),0))</f>
        <v>210</v>
      </c>
      <c r="AF20" s="31">
        <f>(AF5&lt;=INPUTS_OUTPUTS!$D$8)*MIN(INPUTS_OUTPUTS!$H$8+AE20,ROUNDDOWN(INPUTS_OUTPUTS!$D$14*(1-INPUTS_OUTPUTS!$H$13),0))</f>
        <v>210</v>
      </c>
      <c r="AG20" s="31">
        <f>(AG5&lt;=INPUTS_OUTPUTS!$D$8)*MIN(INPUTS_OUTPUTS!$H$8+AF20,ROUNDDOWN(INPUTS_OUTPUTS!$D$14*(1-INPUTS_OUTPUTS!$H$13),0))</f>
        <v>210</v>
      </c>
      <c r="AH20" s="31">
        <f>(AH5&lt;=INPUTS_OUTPUTS!$D$8)*MIN(INPUTS_OUTPUTS!$H$8+AG20,ROUNDDOWN(INPUTS_OUTPUTS!$D$14*(1-INPUTS_OUTPUTS!$H$13),0))</f>
        <v>210</v>
      </c>
      <c r="AI20" s="31">
        <f>(AI5&lt;=INPUTS_OUTPUTS!$D$8)*MIN(INPUTS_OUTPUTS!$H$8+AH20,ROUNDDOWN(INPUTS_OUTPUTS!$D$14*(1-INPUTS_OUTPUTS!$H$13),0))</f>
        <v>210</v>
      </c>
      <c r="AJ20" s="31">
        <f>(AJ5&lt;=INPUTS_OUTPUTS!$D$8)*MIN(INPUTS_OUTPUTS!$H$8+AI20,ROUNDDOWN(INPUTS_OUTPUTS!$D$14*(1-INPUTS_OUTPUTS!$H$13),0))</f>
        <v>210</v>
      </c>
      <c r="AK20" s="31">
        <f>(AK5&lt;=INPUTS_OUTPUTS!$D$8)*MIN(INPUTS_OUTPUTS!$H$8+AJ20,ROUNDDOWN(INPUTS_OUTPUTS!$D$14*(1-INPUTS_OUTPUTS!$H$13),0))</f>
        <v>210</v>
      </c>
      <c r="AL20" s="31">
        <f>(AL5&lt;=INPUTS_OUTPUTS!$D$8)*MIN(INPUTS_OUTPUTS!$H$8+AK20,ROUNDDOWN(INPUTS_OUTPUTS!$D$14*(1-INPUTS_OUTPUTS!$H$13),0))</f>
        <v>210</v>
      </c>
      <c r="AM20" s="31">
        <f>(AM5&lt;=INPUTS_OUTPUTS!$D$8)*MIN(INPUTS_OUTPUTS!$H$8+AL20,ROUNDDOWN(INPUTS_OUTPUTS!$D$14*(1-INPUTS_OUTPUTS!$H$13),0))</f>
        <v>210</v>
      </c>
      <c r="AN20" s="31">
        <f>(AN5&lt;=INPUTS_OUTPUTS!$D$8)*MIN(INPUTS_OUTPUTS!$H$8+AM20,ROUNDDOWN(INPUTS_OUTPUTS!$D$14*(1-INPUTS_OUTPUTS!$H$13),0))</f>
        <v>210</v>
      </c>
      <c r="AO20" s="31">
        <f>(AO5&lt;=INPUTS_OUTPUTS!$D$8)*MIN(INPUTS_OUTPUTS!$H$8+AN20,ROUNDDOWN(INPUTS_OUTPUTS!$D$14*(1-INPUTS_OUTPUTS!$H$13),0))</f>
        <v>210</v>
      </c>
      <c r="AP20" s="31">
        <f>(AP5&lt;=INPUTS_OUTPUTS!$D$8)*MIN(INPUTS_OUTPUTS!$H$8+AO20,ROUNDDOWN(INPUTS_OUTPUTS!$D$14*(1-INPUTS_OUTPUTS!$H$13),0))</f>
        <v>210</v>
      </c>
      <c r="AQ20" s="31">
        <f>(AQ5&lt;=INPUTS_OUTPUTS!$D$8)*MIN(INPUTS_OUTPUTS!$H$8+AP20,ROUNDDOWN(INPUTS_OUTPUTS!$D$14*(1-INPUTS_OUTPUTS!$H$13),0))</f>
        <v>210</v>
      </c>
      <c r="AR20" s="31">
        <f>(AR5&lt;=INPUTS_OUTPUTS!$D$8)*MIN(INPUTS_OUTPUTS!$H$8+AQ20,ROUNDDOWN(INPUTS_OUTPUTS!$D$14*(1-INPUTS_OUTPUTS!$H$13),0))</f>
        <v>210</v>
      </c>
      <c r="AS20" s="31">
        <f>(AS5&lt;=INPUTS_OUTPUTS!$D$8)*MIN(INPUTS_OUTPUTS!$H$8+AR20,ROUNDDOWN(INPUTS_OUTPUTS!$D$14*(1-INPUTS_OUTPUTS!$H$13),0))</f>
        <v>210</v>
      </c>
      <c r="AT20" s="31">
        <f>(AT5&lt;=INPUTS_OUTPUTS!$D$8)*MIN(INPUTS_OUTPUTS!$H$8+AS20,ROUNDDOWN(INPUTS_OUTPUTS!$D$14*(1-INPUTS_OUTPUTS!$H$13),0))</f>
        <v>210</v>
      </c>
      <c r="AU20" s="31">
        <f>(AU5&lt;=INPUTS_OUTPUTS!$D$8)*MIN(INPUTS_OUTPUTS!$H$8+AT20,ROUNDDOWN(INPUTS_OUTPUTS!$D$14*(1-INPUTS_OUTPUTS!$H$13),0))</f>
        <v>210</v>
      </c>
      <c r="AV20" s="31">
        <f>(AV5&lt;=INPUTS_OUTPUTS!$D$8)*MIN(INPUTS_OUTPUTS!$H$8+AU20,ROUNDDOWN(INPUTS_OUTPUTS!$D$14*(1-INPUTS_OUTPUTS!$H$13),0))</f>
        <v>210</v>
      </c>
      <c r="AW20" s="31">
        <f>(AW5&lt;=INPUTS_OUTPUTS!$D$8)*MIN(INPUTS_OUTPUTS!$H$8+AV20,ROUNDDOWN(INPUTS_OUTPUTS!$D$14*(1-INPUTS_OUTPUTS!$H$13),0))</f>
        <v>210</v>
      </c>
      <c r="AX20" s="31">
        <f>(AX5&lt;=INPUTS_OUTPUTS!$D$8)*MIN(INPUTS_OUTPUTS!$H$8+AW20,ROUNDDOWN(INPUTS_OUTPUTS!$D$14*(1-INPUTS_OUTPUTS!$H$13),0))</f>
        <v>210</v>
      </c>
      <c r="AY20" s="31">
        <f>(AY5&lt;=INPUTS_OUTPUTS!$D$8)*MIN(INPUTS_OUTPUTS!$H$8+AX20,ROUNDDOWN(INPUTS_OUTPUTS!$D$14*(1-INPUTS_OUTPUTS!$H$13),0))</f>
        <v>210</v>
      </c>
      <c r="AZ20" s="31">
        <f>(AZ5&lt;=INPUTS_OUTPUTS!$D$8)*MIN(INPUTS_OUTPUTS!$H$8+AY20,ROUNDDOWN(INPUTS_OUTPUTS!$D$14*(1-INPUTS_OUTPUTS!$H$13),0))</f>
        <v>0</v>
      </c>
      <c r="BA20" s="31">
        <f>(BA5&lt;=INPUTS_OUTPUTS!$D$8)*MIN(INPUTS_OUTPUTS!$H$8+AZ20,ROUNDDOWN(INPUTS_OUTPUTS!$D$14*(1-INPUTS_OUTPUTS!$H$13),0))</f>
        <v>0</v>
      </c>
      <c r="BB20" s="31">
        <f>(BB5&lt;=INPUTS_OUTPUTS!$D$8)*MIN(INPUTS_OUTPUTS!$H$8+BA20,ROUNDDOWN(INPUTS_OUTPUTS!$D$14*(1-INPUTS_OUTPUTS!$H$13),0))</f>
        <v>0</v>
      </c>
      <c r="BC20" s="31">
        <f>(BC5&lt;=INPUTS_OUTPUTS!$D$8)*MIN(INPUTS_OUTPUTS!$H$8+BB20,ROUNDDOWN(INPUTS_OUTPUTS!$D$14*(1-INPUTS_OUTPUTS!$H$13),0))</f>
        <v>0</v>
      </c>
      <c r="BD20" s="31">
        <f>(BD5&lt;=INPUTS_OUTPUTS!$D$8)*MIN(INPUTS_OUTPUTS!$H$8+BC20,ROUNDDOWN(INPUTS_OUTPUTS!$D$14*(1-INPUTS_OUTPUTS!$H$13),0))</f>
        <v>0</v>
      </c>
      <c r="BE20" s="31">
        <f>(BE5&lt;=INPUTS_OUTPUTS!$D$8)*MIN(INPUTS_OUTPUTS!$H$8+BD20,ROUNDDOWN(INPUTS_OUTPUTS!$D$14*(1-INPUTS_OUTPUTS!$H$13),0))</f>
        <v>0</v>
      </c>
      <c r="BF20" s="31">
        <f>(BF5&lt;=INPUTS_OUTPUTS!$D$8)*MIN(INPUTS_OUTPUTS!$H$8+BE20,ROUNDDOWN(INPUTS_OUTPUTS!$D$14*(1-INPUTS_OUTPUTS!$H$13),0))</f>
        <v>0</v>
      </c>
      <c r="BG20" s="31">
        <f>(BG5&lt;=INPUTS_OUTPUTS!$D$8)*MIN(INPUTS_OUTPUTS!$H$8+BF20,ROUNDDOWN(INPUTS_OUTPUTS!$D$14*(1-INPUTS_OUTPUTS!$H$13),0))</f>
        <v>0</v>
      </c>
      <c r="BH20" s="31">
        <f>(BH5&lt;=INPUTS_OUTPUTS!$D$8)*MIN(INPUTS_OUTPUTS!$H$8+BG20,ROUNDDOWN(INPUTS_OUTPUTS!$D$14*(1-INPUTS_OUTPUTS!$H$13),0))</f>
        <v>0</v>
      </c>
      <c r="BI20" s="31">
        <f>(BI5&lt;=INPUTS_OUTPUTS!$D$8)*MIN(INPUTS_OUTPUTS!$H$8+BH20,ROUNDDOWN(INPUTS_OUTPUTS!$D$14*(1-INPUTS_OUTPUTS!$H$13),0))</f>
        <v>0</v>
      </c>
      <c r="BJ20" s="31">
        <f>(BJ5&lt;=INPUTS_OUTPUTS!$D$8)*MIN(INPUTS_OUTPUTS!$H$8+BI20,ROUNDDOWN(INPUTS_OUTPUTS!$D$14*(1-INPUTS_OUTPUTS!$H$13),0))</f>
        <v>0</v>
      </c>
      <c r="BK20" s="31">
        <f>(BK5&lt;=INPUTS_OUTPUTS!$D$8)*MIN(INPUTS_OUTPUTS!$H$8+BJ20,ROUNDDOWN(INPUTS_OUTPUTS!$D$14*(1-INPUTS_OUTPUTS!$H$13),0))</f>
        <v>0</v>
      </c>
      <c r="BL20" s="31">
        <f>(BL5&lt;=INPUTS_OUTPUTS!$D$8)*MIN(INPUTS_OUTPUTS!$H$8+BK20,ROUNDDOWN(INPUTS_OUTPUTS!$D$14*(1-INPUTS_OUTPUTS!$H$13),0))</f>
        <v>0</v>
      </c>
    </row>
    <row r="21" spans="1:64" ht="14.4" customHeight="1" x14ac:dyDescent="0.3">
      <c r="A21" s="43"/>
      <c r="B21" s="59" t="s">
        <v>27</v>
      </c>
      <c r="C21" s="60">
        <f>(INPUTS_OUTPUTS!$G$11*INPUTS_OUTPUTS!$G$12)/(INPUTS_OUTPUTS!$D$14*52)</f>
        <v>2.9516994633273703E-3</v>
      </c>
      <c r="D21" s="60">
        <f>(INPUTS_OUTPUTS!$G$11*INPUTS_OUTPUTS!$G$12)/(INPUTS_OUTPUTS!$D$14*52)</f>
        <v>2.9516994633273703E-3</v>
      </c>
      <c r="E21" s="60">
        <f>(INPUTS_OUTPUTS!$G$11*INPUTS_OUTPUTS!$G$12)/(INPUTS_OUTPUTS!$D$14*52)</f>
        <v>2.9516994633273703E-3</v>
      </c>
      <c r="F21" s="60">
        <f>(INPUTS_OUTPUTS!$G$11*INPUTS_OUTPUTS!$G$12)/(INPUTS_OUTPUTS!$D$14*52)</f>
        <v>2.9516994633273703E-3</v>
      </c>
      <c r="G21" s="60">
        <f>(INPUTS_OUTPUTS!$G$11*INPUTS_OUTPUTS!$G$12)/(INPUTS_OUTPUTS!$D$14*52)</f>
        <v>2.9516994633273703E-3</v>
      </c>
      <c r="H21" s="60">
        <f>(INPUTS_OUTPUTS!$G$11*INPUTS_OUTPUTS!$G$12)/(INPUTS_OUTPUTS!$D$14*52)</f>
        <v>2.9516994633273703E-3</v>
      </c>
      <c r="I21" s="60">
        <f>(INPUTS_OUTPUTS!$G$11*INPUTS_OUTPUTS!$G$12)/(INPUTS_OUTPUTS!$D$14*52)</f>
        <v>2.9516994633273703E-3</v>
      </c>
      <c r="J21" s="60">
        <f>(INPUTS_OUTPUTS!$G$11*INPUTS_OUTPUTS!$G$12)/(INPUTS_OUTPUTS!$D$14*52)</f>
        <v>2.9516994633273703E-3</v>
      </c>
      <c r="K21" s="60">
        <f>(INPUTS_OUTPUTS!$G$11*INPUTS_OUTPUTS!$G$12)/(INPUTS_OUTPUTS!$D$14*52)</f>
        <v>2.9516994633273703E-3</v>
      </c>
      <c r="L21" s="60">
        <f>(INPUTS_OUTPUTS!$G$11*INPUTS_OUTPUTS!$G$12)/(INPUTS_OUTPUTS!$D$14*52)</f>
        <v>2.9516994633273703E-3</v>
      </c>
      <c r="M21" s="60">
        <f>(INPUTS_OUTPUTS!$G$11*INPUTS_OUTPUTS!$G$12)/(INPUTS_OUTPUTS!$D$14*52)</f>
        <v>2.9516994633273703E-3</v>
      </c>
      <c r="N21" s="60">
        <f>(INPUTS_OUTPUTS!$G$11*INPUTS_OUTPUTS!$G$12)/(INPUTS_OUTPUTS!$D$14*52)</f>
        <v>2.9516994633273703E-3</v>
      </c>
      <c r="O21" s="60">
        <f>(INPUTS_OUTPUTS!$G$11*INPUTS_OUTPUTS!$G$12)/(INPUTS_OUTPUTS!$D$14*52)</f>
        <v>2.9516994633273703E-3</v>
      </c>
      <c r="P21" s="60">
        <f>(INPUTS_OUTPUTS!$G$11*INPUTS_OUTPUTS!$G$12)/(INPUTS_OUTPUTS!$D$14*52)</f>
        <v>2.9516994633273703E-3</v>
      </c>
      <c r="Q21" s="60">
        <f>(INPUTS_OUTPUTS!$G$11*INPUTS_OUTPUTS!$G$12)/(INPUTS_OUTPUTS!$D$14*52)</f>
        <v>2.9516994633273703E-3</v>
      </c>
      <c r="R21" s="60">
        <f>(INPUTS_OUTPUTS!$G$11*INPUTS_OUTPUTS!$G$12)/(INPUTS_OUTPUTS!$D$14*52)</f>
        <v>2.9516994633273703E-3</v>
      </c>
      <c r="S21" s="60">
        <f>(INPUTS_OUTPUTS!$G$11*INPUTS_OUTPUTS!$G$12)/(INPUTS_OUTPUTS!$D$14*52)</f>
        <v>2.9516994633273703E-3</v>
      </c>
      <c r="T21" s="60">
        <f>(INPUTS_OUTPUTS!$G$11*INPUTS_OUTPUTS!$G$12)/(INPUTS_OUTPUTS!$D$14*52)</f>
        <v>2.9516994633273703E-3</v>
      </c>
      <c r="U21" s="60">
        <f>(INPUTS_OUTPUTS!$G$11*INPUTS_OUTPUTS!$G$12)/(INPUTS_OUTPUTS!$D$14*52)</f>
        <v>2.9516994633273703E-3</v>
      </c>
      <c r="V21" s="60">
        <f>(INPUTS_OUTPUTS!$G$11*INPUTS_OUTPUTS!$G$12)/(INPUTS_OUTPUTS!$D$14*52)</f>
        <v>2.9516994633273703E-3</v>
      </c>
      <c r="W21" s="60">
        <f>(INPUTS_OUTPUTS!$G$11*INPUTS_OUTPUTS!$G$12)/(INPUTS_OUTPUTS!$D$14*52)</f>
        <v>2.9516994633273703E-3</v>
      </c>
      <c r="X21" s="60">
        <f>(INPUTS_OUTPUTS!$G$11*INPUTS_OUTPUTS!$G$12)/(INPUTS_OUTPUTS!$D$14*52)</f>
        <v>2.9516994633273703E-3</v>
      </c>
      <c r="Y21" s="60">
        <f>(INPUTS_OUTPUTS!$G$11*INPUTS_OUTPUTS!$G$12)/(INPUTS_OUTPUTS!$D$14*52)</f>
        <v>2.9516994633273703E-3</v>
      </c>
      <c r="Z21" s="60">
        <f>(INPUTS_OUTPUTS!$G$11*INPUTS_OUTPUTS!$G$12)/(INPUTS_OUTPUTS!$D$14*52)</f>
        <v>2.9516994633273703E-3</v>
      </c>
      <c r="AA21" s="60">
        <f>(INPUTS_OUTPUTS!$G$11*INPUTS_OUTPUTS!$G$12)/(INPUTS_OUTPUTS!$D$14*52)</f>
        <v>2.9516994633273703E-3</v>
      </c>
      <c r="AB21" s="60">
        <f>(INPUTS_OUTPUTS!$G$11*INPUTS_OUTPUTS!$G$12)/(INPUTS_OUTPUTS!$D$14*52)</f>
        <v>2.9516994633273703E-3</v>
      </c>
      <c r="AC21" s="60">
        <f>(INPUTS_OUTPUTS!$G$11*INPUTS_OUTPUTS!$G$12)/(INPUTS_OUTPUTS!$D$14*52)</f>
        <v>2.9516994633273703E-3</v>
      </c>
      <c r="AD21" s="60">
        <f>(INPUTS_OUTPUTS!$G$11*INPUTS_OUTPUTS!$G$12)/(INPUTS_OUTPUTS!$D$14*52)</f>
        <v>2.9516994633273703E-3</v>
      </c>
      <c r="AE21" s="60">
        <f>(INPUTS_OUTPUTS!$G$11*INPUTS_OUTPUTS!$G$12)/(INPUTS_OUTPUTS!$D$14*52)</f>
        <v>2.9516994633273703E-3</v>
      </c>
      <c r="AF21" s="60">
        <f>(INPUTS_OUTPUTS!$G$11*INPUTS_OUTPUTS!$G$12)/(INPUTS_OUTPUTS!$D$14*52)</f>
        <v>2.9516994633273703E-3</v>
      </c>
      <c r="AG21" s="60">
        <f>(INPUTS_OUTPUTS!$G$11*INPUTS_OUTPUTS!$G$12)/(INPUTS_OUTPUTS!$D$14*52)</f>
        <v>2.9516994633273703E-3</v>
      </c>
      <c r="AH21" s="60">
        <f>(INPUTS_OUTPUTS!$G$11*INPUTS_OUTPUTS!$G$12)/(INPUTS_OUTPUTS!$D$14*52)</f>
        <v>2.9516994633273703E-3</v>
      </c>
      <c r="AI21" s="60">
        <f>(INPUTS_OUTPUTS!$G$11*INPUTS_OUTPUTS!$G$12)/(INPUTS_OUTPUTS!$D$14*52)</f>
        <v>2.9516994633273703E-3</v>
      </c>
      <c r="AJ21" s="60">
        <f>(INPUTS_OUTPUTS!$G$11*INPUTS_OUTPUTS!$G$12)/(INPUTS_OUTPUTS!$D$14*52)</f>
        <v>2.9516994633273703E-3</v>
      </c>
      <c r="AK21" s="60">
        <f>(INPUTS_OUTPUTS!$G$11*INPUTS_OUTPUTS!$G$12)/(INPUTS_OUTPUTS!$D$14*52)</f>
        <v>2.9516994633273703E-3</v>
      </c>
      <c r="AL21" s="60">
        <f>(INPUTS_OUTPUTS!$G$11*INPUTS_OUTPUTS!$G$12)/(INPUTS_OUTPUTS!$D$14*52)</f>
        <v>2.9516994633273703E-3</v>
      </c>
      <c r="AM21" s="60">
        <f>(INPUTS_OUTPUTS!$G$11*INPUTS_OUTPUTS!$G$12)/(INPUTS_OUTPUTS!$D$14*52)</f>
        <v>2.9516994633273703E-3</v>
      </c>
      <c r="AN21" s="60">
        <f>(INPUTS_OUTPUTS!$G$11*INPUTS_OUTPUTS!$G$12)/(INPUTS_OUTPUTS!$D$14*52)</f>
        <v>2.9516994633273703E-3</v>
      </c>
      <c r="AO21" s="60">
        <f>(INPUTS_OUTPUTS!$G$11*INPUTS_OUTPUTS!$G$12)/(INPUTS_OUTPUTS!$D$14*52)</f>
        <v>2.9516994633273703E-3</v>
      </c>
      <c r="AP21" s="60">
        <f>(INPUTS_OUTPUTS!$G$11*INPUTS_OUTPUTS!$G$12)/(INPUTS_OUTPUTS!$D$14*52)</f>
        <v>2.9516994633273703E-3</v>
      </c>
      <c r="AQ21" s="60">
        <f>(INPUTS_OUTPUTS!$G$11*INPUTS_OUTPUTS!$G$12)/(INPUTS_OUTPUTS!$D$14*52)</f>
        <v>2.9516994633273703E-3</v>
      </c>
      <c r="AR21" s="60">
        <f>(INPUTS_OUTPUTS!$G$11*INPUTS_OUTPUTS!$G$12)/(INPUTS_OUTPUTS!$D$14*52)</f>
        <v>2.9516994633273703E-3</v>
      </c>
      <c r="AS21" s="60">
        <f>(INPUTS_OUTPUTS!$G$11*INPUTS_OUTPUTS!$G$12)/(INPUTS_OUTPUTS!$D$14*52)</f>
        <v>2.9516994633273703E-3</v>
      </c>
      <c r="AT21" s="60">
        <f>(INPUTS_OUTPUTS!$G$11*INPUTS_OUTPUTS!$G$12)/(INPUTS_OUTPUTS!$D$14*52)</f>
        <v>2.9516994633273703E-3</v>
      </c>
      <c r="AU21" s="60">
        <f>(INPUTS_OUTPUTS!$G$11*INPUTS_OUTPUTS!$G$12)/(INPUTS_OUTPUTS!$D$14*52)</f>
        <v>2.9516994633273703E-3</v>
      </c>
      <c r="AV21" s="60">
        <f>(INPUTS_OUTPUTS!$G$11*INPUTS_OUTPUTS!$G$12)/(INPUTS_OUTPUTS!$D$14*52)</f>
        <v>2.9516994633273703E-3</v>
      </c>
      <c r="AW21" s="60">
        <f>(INPUTS_OUTPUTS!$G$11*INPUTS_OUTPUTS!$G$12)/(INPUTS_OUTPUTS!$D$14*52)</f>
        <v>2.9516994633273703E-3</v>
      </c>
      <c r="AX21" s="60">
        <f>(INPUTS_OUTPUTS!$G$11*INPUTS_OUTPUTS!$G$12)/(INPUTS_OUTPUTS!$D$14*52)</f>
        <v>2.9516994633273703E-3</v>
      </c>
      <c r="AY21" s="60">
        <f>(INPUTS_OUTPUTS!$G$11*INPUTS_OUTPUTS!$G$12)/(INPUTS_OUTPUTS!$D$14*52)</f>
        <v>2.9516994633273703E-3</v>
      </c>
      <c r="AZ21" s="60">
        <f>(INPUTS_OUTPUTS!$G$11*INPUTS_OUTPUTS!$G$12)/(INPUTS_OUTPUTS!$D$14*52)</f>
        <v>2.9516994633273703E-3</v>
      </c>
      <c r="BA21" s="60">
        <f>(INPUTS_OUTPUTS!$G$11*INPUTS_OUTPUTS!$G$12)/(INPUTS_OUTPUTS!$D$14*52)</f>
        <v>2.9516994633273703E-3</v>
      </c>
      <c r="BB21" s="60">
        <f>(INPUTS_OUTPUTS!$G$11*INPUTS_OUTPUTS!$G$12)/(INPUTS_OUTPUTS!$D$14*52)</f>
        <v>2.9516994633273703E-3</v>
      </c>
      <c r="BC21" s="60">
        <f>(INPUTS_OUTPUTS!$G$11*INPUTS_OUTPUTS!$G$12)/(INPUTS_OUTPUTS!$D$14*52)</f>
        <v>2.9516994633273703E-3</v>
      </c>
      <c r="BD21" s="60">
        <f>(INPUTS_OUTPUTS!$G$11*INPUTS_OUTPUTS!$G$12)/(INPUTS_OUTPUTS!$D$14*52)</f>
        <v>2.9516994633273703E-3</v>
      </c>
      <c r="BE21" s="60">
        <f>(INPUTS_OUTPUTS!$G$11*INPUTS_OUTPUTS!$G$12)/(INPUTS_OUTPUTS!$D$14*52)</f>
        <v>2.9516994633273703E-3</v>
      </c>
      <c r="BF21" s="60">
        <f>(INPUTS_OUTPUTS!$G$11*INPUTS_OUTPUTS!$G$12)/(INPUTS_OUTPUTS!$D$14*52)</f>
        <v>2.9516994633273703E-3</v>
      </c>
      <c r="BG21" s="60">
        <f>(INPUTS_OUTPUTS!$G$11*INPUTS_OUTPUTS!$G$12)/(INPUTS_OUTPUTS!$D$14*52)</f>
        <v>2.9516994633273703E-3</v>
      </c>
      <c r="BH21" s="60">
        <f>(INPUTS_OUTPUTS!$G$11*INPUTS_OUTPUTS!$G$12)/(INPUTS_OUTPUTS!$D$14*52)</f>
        <v>2.9516994633273703E-3</v>
      </c>
      <c r="BI21" s="60">
        <f>(INPUTS_OUTPUTS!$G$11*INPUTS_OUTPUTS!$G$12)/(INPUTS_OUTPUTS!$D$14*52)</f>
        <v>2.9516994633273703E-3</v>
      </c>
      <c r="BJ21" s="60">
        <f>(INPUTS_OUTPUTS!$G$11*INPUTS_OUTPUTS!$G$12)/(INPUTS_OUTPUTS!$D$14*52)</f>
        <v>2.9516994633273703E-3</v>
      </c>
      <c r="BK21" s="60">
        <f>(INPUTS_OUTPUTS!$G$11*INPUTS_OUTPUTS!$G$12)/(INPUTS_OUTPUTS!$D$14*52)</f>
        <v>2.9516994633273703E-3</v>
      </c>
      <c r="BL21" s="60">
        <f>(INPUTS_OUTPUTS!$G$11*INPUTS_OUTPUTS!$G$12)/(INPUTS_OUTPUTS!$D$14*52)</f>
        <v>2.9516994633273703E-3</v>
      </c>
    </row>
    <row r="22" spans="1:64" ht="14.4" customHeight="1" x14ac:dyDescent="0.3">
      <c r="A22" s="43"/>
      <c r="B22" s="59" t="s">
        <v>26</v>
      </c>
      <c r="C22" s="60">
        <f>C20/(INPUTS_OUTPUTS!$D$14)-(C20&gt;0)*C21</f>
        <v>0.16371496720333931</v>
      </c>
      <c r="D22" s="60">
        <f>D20/(INPUTS_OUTPUTS!$D$14)-(D20&gt;0)*D21</f>
        <v>0.33038163387000602</v>
      </c>
      <c r="E22" s="60">
        <f>E20/(INPUTS_OUTPUTS!$D$14)-(E20&gt;0)*E21</f>
        <v>0.49704830053667265</v>
      </c>
      <c r="F22" s="60">
        <f>F20/(INPUTS_OUTPUTS!$D$14)-(F20&gt;0)*F21</f>
        <v>0.66371496720333933</v>
      </c>
      <c r="G22" s="60">
        <f>G20/(INPUTS_OUTPUTS!$D$14)-(G20&gt;0)*G21</f>
        <v>0.83038163387000596</v>
      </c>
      <c r="H22" s="60">
        <f>H20/(INPUTS_OUTPUTS!$D$14)-(H20&gt;0)*H21</f>
        <v>0.97379248658318418</v>
      </c>
      <c r="I22" s="60">
        <f>I20/(INPUTS_OUTPUTS!$D$14)-(I20&gt;0)*I21</f>
        <v>0.97379248658318418</v>
      </c>
      <c r="J22" s="60">
        <f>J20/(INPUTS_OUTPUTS!$D$14)-(J20&gt;0)*J21</f>
        <v>0.97379248658318418</v>
      </c>
      <c r="K22" s="60">
        <f>K20/(INPUTS_OUTPUTS!$D$14)-(K20&gt;0)*K21</f>
        <v>0.97379248658318418</v>
      </c>
      <c r="L22" s="60">
        <f>L20/(INPUTS_OUTPUTS!$D$14)-(L20&gt;0)*L21</f>
        <v>0.97379248658318418</v>
      </c>
      <c r="M22" s="60">
        <f>M20/(INPUTS_OUTPUTS!$D$14)-(M20&gt;0)*M21</f>
        <v>0.97379248658318418</v>
      </c>
      <c r="N22" s="60">
        <f>N20/(INPUTS_OUTPUTS!$D$14)-(N20&gt;0)*N21</f>
        <v>0.97379248658318418</v>
      </c>
      <c r="O22" s="60">
        <f>O20/(INPUTS_OUTPUTS!$D$14)-(O20&gt;0)*O21</f>
        <v>0.97379248658318418</v>
      </c>
      <c r="P22" s="60">
        <f>P20/(INPUTS_OUTPUTS!$D$14)-(P20&gt;0)*P21</f>
        <v>0.97379248658318418</v>
      </c>
      <c r="Q22" s="60">
        <f>Q20/(INPUTS_OUTPUTS!$D$14)-(Q20&gt;0)*Q21</f>
        <v>0.97379248658318418</v>
      </c>
      <c r="R22" s="60">
        <f>R20/(INPUTS_OUTPUTS!$D$14)-(R20&gt;0)*R21</f>
        <v>0.97379248658318418</v>
      </c>
      <c r="S22" s="60">
        <f>S20/(INPUTS_OUTPUTS!$D$14)-(S20&gt;0)*S21</f>
        <v>0.97379248658318418</v>
      </c>
      <c r="T22" s="60">
        <f>T20/(INPUTS_OUTPUTS!$D$14)-(T20&gt;0)*T21</f>
        <v>0.97379248658318418</v>
      </c>
      <c r="U22" s="60">
        <f>U20/(INPUTS_OUTPUTS!$D$14)-(U20&gt;0)*U21</f>
        <v>0.97379248658318418</v>
      </c>
      <c r="V22" s="60">
        <f>V20/(INPUTS_OUTPUTS!$D$14)-(V20&gt;0)*V21</f>
        <v>0.97379248658318418</v>
      </c>
      <c r="W22" s="60">
        <f>W20/(INPUTS_OUTPUTS!$D$14)-(W20&gt;0)*W21</f>
        <v>0.97379248658318418</v>
      </c>
      <c r="X22" s="60">
        <f>X20/(INPUTS_OUTPUTS!$D$14)-(X20&gt;0)*X21</f>
        <v>0.97379248658318418</v>
      </c>
      <c r="Y22" s="60">
        <f>Y20/(INPUTS_OUTPUTS!$D$14)-(Y20&gt;0)*Y21</f>
        <v>0.97379248658318418</v>
      </c>
      <c r="Z22" s="60">
        <f>Z20/(INPUTS_OUTPUTS!$D$14)-(Z20&gt;0)*Z21</f>
        <v>0.97379248658318418</v>
      </c>
      <c r="AA22" s="60">
        <f>AA20/(INPUTS_OUTPUTS!$D$14)-(AA20&gt;0)*AA21</f>
        <v>0.97379248658318418</v>
      </c>
      <c r="AB22" s="60">
        <f>AB20/(INPUTS_OUTPUTS!$D$14)-(AB20&gt;0)*AB21</f>
        <v>0.97379248658318418</v>
      </c>
      <c r="AC22" s="60">
        <f>AC20/(INPUTS_OUTPUTS!$D$14)-(AC20&gt;0)*AC21</f>
        <v>0.97379248658318418</v>
      </c>
      <c r="AD22" s="60">
        <f>AD20/(INPUTS_OUTPUTS!$D$14)-(AD20&gt;0)*AD21</f>
        <v>0.97379248658318418</v>
      </c>
      <c r="AE22" s="60">
        <f>AE20/(INPUTS_OUTPUTS!$D$14)-(AE20&gt;0)*AE21</f>
        <v>0.97379248658318418</v>
      </c>
      <c r="AF22" s="60">
        <f>AF20/(INPUTS_OUTPUTS!$D$14)-(AF20&gt;0)*AF21</f>
        <v>0.97379248658318418</v>
      </c>
      <c r="AG22" s="60">
        <f>AG20/(INPUTS_OUTPUTS!$D$14)-(AG20&gt;0)*AG21</f>
        <v>0.97379248658318418</v>
      </c>
      <c r="AH22" s="60">
        <f>AH20/(INPUTS_OUTPUTS!$D$14)-(AH20&gt;0)*AH21</f>
        <v>0.97379248658318418</v>
      </c>
      <c r="AI22" s="60">
        <f>AI20/(INPUTS_OUTPUTS!$D$14)-(AI20&gt;0)*AI21</f>
        <v>0.97379248658318418</v>
      </c>
      <c r="AJ22" s="60">
        <f>AJ20/(INPUTS_OUTPUTS!$D$14)-(AJ20&gt;0)*AJ21</f>
        <v>0.97379248658318418</v>
      </c>
      <c r="AK22" s="60">
        <f>AK20/(INPUTS_OUTPUTS!$D$14)-(AK20&gt;0)*AK21</f>
        <v>0.97379248658318418</v>
      </c>
      <c r="AL22" s="60">
        <f>AL20/(INPUTS_OUTPUTS!$D$14)-(AL20&gt;0)*AL21</f>
        <v>0.97379248658318418</v>
      </c>
      <c r="AM22" s="60">
        <f>AM20/(INPUTS_OUTPUTS!$D$14)-(AM20&gt;0)*AM21</f>
        <v>0.97379248658318418</v>
      </c>
      <c r="AN22" s="60">
        <f>AN20/(INPUTS_OUTPUTS!$D$14)-(AN20&gt;0)*AN21</f>
        <v>0.97379248658318418</v>
      </c>
      <c r="AO22" s="60">
        <f>AO20/(INPUTS_OUTPUTS!$D$14)-(AO20&gt;0)*AO21</f>
        <v>0.97379248658318418</v>
      </c>
      <c r="AP22" s="60">
        <f>AP20/(INPUTS_OUTPUTS!$D$14)-(AP20&gt;0)*AP21</f>
        <v>0.97379248658318418</v>
      </c>
      <c r="AQ22" s="60">
        <f>AQ20/(INPUTS_OUTPUTS!$D$14)-(AQ20&gt;0)*AQ21</f>
        <v>0.97379248658318418</v>
      </c>
      <c r="AR22" s="60">
        <f>AR20/(INPUTS_OUTPUTS!$D$14)-(AR20&gt;0)*AR21</f>
        <v>0.97379248658318418</v>
      </c>
      <c r="AS22" s="60">
        <f>AS20/(INPUTS_OUTPUTS!$D$14)-(AS20&gt;0)*AS21</f>
        <v>0.97379248658318418</v>
      </c>
      <c r="AT22" s="60">
        <f>AT20/(INPUTS_OUTPUTS!$D$14)-(AT20&gt;0)*AT21</f>
        <v>0.97379248658318418</v>
      </c>
      <c r="AU22" s="60">
        <f>AU20/(INPUTS_OUTPUTS!$D$14)-(AU20&gt;0)*AU21</f>
        <v>0.97379248658318418</v>
      </c>
      <c r="AV22" s="60">
        <f>AV20/(INPUTS_OUTPUTS!$D$14)-(AV20&gt;0)*AV21</f>
        <v>0.97379248658318418</v>
      </c>
      <c r="AW22" s="60">
        <f>AW20/(INPUTS_OUTPUTS!$D$14)-(AW20&gt;0)*AW21</f>
        <v>0.97379248658318418</v>
      </c>
      <c r="AX22" s="60">
        <f>AX20/(INPUTS_OUTPUTS!$D$14)-(AX20&gt;0)*AX21</f>
        <v>0.97379248658318418</v>
      </c>
      <c r="AY22" s="60">
        <f>AY20/(INPUTS_OUTPUTS!$D$14)-(AY20&gt;0)*AY21</f>
        <v>0.97379248658318418</v>
      </c>
      <c r="AZ22" s="60">
        <f>AZ20/(INPUTS_OUTPUTS!$D$14)-(AZ20&gt;0)*AZ21</f>
        <v>0</v>
      </c>
      <c r="BA22" s="60">
        <f>BA20/(INPUTS_OUTPUTS!$D$14)-(BA20&gt;0)*BA21</f>
        <v>0</v>
      </c>
      <c r="BB22" s="60">
        <f>BB20/(INPUTS_OUTPUTS!$D$14)-(BB20&gt;0)*BB21</f>
        <v>0</v>
      </c>
      <c r="BC22" s="60">
        <f>BC20/(INPUTS_OUTPUTS!$D$14)-(BC20&gt;0)*BC21</f>
        <v>0</v>
      </c>
      <c r="BD22" s="60">
        <f>BD20/(INPUTS_OUTPUTS!$D$14)-(BD20&gt;0)*BD21</f>
        <v>0</v>
      </c>
      <c r="BE22" s="60">
        <f>BE20/(INPUTS_OUTPUTS!$D$14)-(BE20&gt;0)*BE21</f>
        <v>0</v>
      </c>
      <c r="BF22" s="60">
        <f>BF20/(INPUTS_OUTPUTS!$D$14)-(BF20&gt;0)*BF21</f>
        <v>0</v>
      </c>
      <c r="BG22" s="60">
        <f>BG20/(INPUTS_OUTPUTS!$D$14)-(BG20&gt;0)*BG21</f>
        <v>0</v>
      </c>
      <c r="BH22" s="60">
        <f>BH20/(INPUTS_OUTPUTS!$D$14)-(BH20&gt;0)*BH21</f>
        <v>0</v>
      </c>
      <c r="BI22" s="60">
        <f>BI20/(INPUTS_OUTPUTS!$D$14)-(BI20&gt;0)*BI21</f>
        <v>0</v>
      </c>
      <c r="BJ22" s="60">
        <f>BJ20/(INPUTS_OUTPUTS!$D$14)-(BJ20&gt;0)*BJ21</f>
        <v>0</v>
      </c>
      <c r="BK22" s="60">
        <f>BK20/(INPUTS_OUTPUTS!$D$14)-(BK20&gt;0)*BK21</f>
        <v>0</v>
      </c>
      <c r="BL22" s="60">
        <f>BL20/(INPUTS_OUTPUTS!$D$14)-(BL20&gt;0)*BL21</f>
        <v>0</v>
      </c>
    </row>
    <row r="23" spans="1:64" ht="14.4" customHeight="1" x14ac:dyDescent="0.3">
      <c r="A23" s="43"/>
      <c r="B23" s="30"/>
      <c r="C23" s="32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</row>
    <row r="24" spans="1:64" ht="14.4" customHeight="1" x14ac:dyDescent="0.3">
      <c r="A24" s="44"/>
      <c r="B24" s="35" t="s">
        <v>35</v>
      </c>
      <c r="C24" s="36">
        <f>C19*C22</f>
        <v>68214.569668058044</v>
      </c>
      <c r="D24" s="36">
        <f t="shared" ref="D24:AH24" si="14">D19*D22</f>
        <v>137659.01411250251</v>
      </c>
      <c r="E24" s="36">
        <f t="shared" si="14"/>
        <v>207103.45855694695</v>
      </c>
      <c r="F24" s="36">
        <f t="shared" si="14"/>
        <v>276547.90300139139</v>
      </c>
      <c r="G24" s="36">
        <f t="shared" si="14"/>
        <v>345992.34744583583</v>
      </c>
      <c r="H24" s="36">
        <f t="shared" si="14"/>
        <v>405746.86940966011</v>
      </c>
      <c r="I24" s="36">
        <f t="shared" si="14"/>
        <v>405746.86940966011</v>
      </c>
      <c r="J24" s="36">
        <f t="shared" si="14"/>
        <v>405746.86940966011</v>
      </c>
      <c r="K24" s="36">
        <f t="shared" si="14"/>
        <v>405746.86940966011</v>
      </c>
      <c r="L24" s="36">
        <f t="shared" si="14"/>
        <v>405746.86940966011</v>
      </c>
      <c r="M24" s="36">
        <f t="shared" si="14"/>
        <v>405746.86940966011</v>
      </c>
      <c r="N24" s="36">
        <f t="shared" si="14"/>
        <v>405746.86940966011</v>
      </c>
      <c r="O24" s="36">
        <f>O19*O22</f>
        <v>417919.27549194987</v>
      </c>
      <c r="P24" s="36">
        <f t="shared" si="14"/>
        <v>417919.27549194987</v>
      </c>
      <c r="Q24" s="36">
        <f t="shared" si="14"/>
        <v>417919.27549194987</v>
      </c>
      <c r="R24" s="36">
        <f t="shared" si="14"/>
        <v>417919.27549194987</v>
      </c>
      <c r="S24" s="36">
        <f t="shared" si="14"/>
        <v>417919.27549194987</v>
      </c>
      <c r="T24" s="36">
        <f t="shared" si="14"/>
        <v>417919.27549194987</v>
      </c>
      <c r="U24" s="36">
        <f t="shared" si="14"/>
        <v>417919.27549194987</v>
      </c>
      <c r="V24" s="36">
        <f t="shared" si="14"/>
        <v>417919.27549194987</v>
      </c>
      <c r="W24" s="36">
        <f t="shared" si="14"/>
        <v>417919.27549194987</v>
      </c>
      <c r="X24" s="36">
        <f t="shared" si="14"/>
        <v>417919.27549194987</v>
      </c>
      <c r="Y24" s="36">
        <f t="shared" si="14"/>
        <v>417919.27549194987</v>
      </c>
      <c r="Z24" s="36">
        <f t="shared" si="14"/>
        <v>417919.27549194987</v>
      </c>
      <c r="AA24" s="36">
        <f t="shared" si="14"/>
        <v>430091.68157423969</v>
      </c>
      <c r="AB24" s="36">
        <f t="shared" si="14"/>
        <v>430091.68157423969</v>
      </c>
      <c r="AC24" s="36">
        <f t="shared" si="14"/>
        <v>430091.68157423969</v>
      </c>
      <c r="AD24" s="36">
        <f t="shared" si="14"/>
        <v>430091.68157423969</v>
      </c>
      <c r="AE24" s="36">
        <f t="shared" si="14"/>
        <v>430091.68157423969</v>
      </c>
      <c r="AF24" s="36">
        <f t="shared" si="14"/>
        <v>430091.68157423969</v>
      </c>
      <c r="AG24" s="36">
        <f t="shared" si="14"/>
        <v>430091.68157423969</v>
      </c>
      <c r="AH24" s="36">
        <f t="shared" si="14"/>
        <v>430091.68157423969</v>
      </c>
      <c r="AI24" s="36">
        <f t="shared" ref="AI24:BI24" si="15">AI19*AI22</f>
        <v>430091.68157423969</v>
      </c>
      <c r="AJ24" s="36">
        <f t="shared" si="15"/>
        <v>430091.68157423969</v>
      </c>
      <c r="AK24" s="36">
        <f t="shared" si="15"/>
        <v>430091.68157423969</v>
      </c>
      <c r="AL24" s="36">
        <f t="shared" si="15"/>
        <v>430091.68157423969</v>
      </c>
      <c r="AM24" s="36">
        <f t="shared" si="15"/>
        <v>442264.08765652956</v>
      </c>
      <c r="AN24" s="36">
        <f t="shared" si="15"/>
        <v>442264.08765652956</v>
      </c>
      <c r="AO24" s="36">
        <f t="shared" si="15"/>
        <v>442264.08765652956</v>
      </c>
      <c r="AP24" s="36">
        <f t="shared" si="15"/>
        <v>442264.08765652956</v>
      </c>
      <c r="AQ24" s="36">
        <f t="shared" si="15"/>
        <v>442264.08765652956</v>
      </c>
      <c r="AR24" s="36">
        <f t="shared" si="15"/>
        <v>442264.08765652956</v>
      </c>
      <c r="AS24" s="36">
        <f t="shared" si="15"/>
        <v>442264.08765652956</v>
      </c>
      <c r="AT24" s="36">
        <f t="shared" si="15"/>
        <v>442264.08765652956</v>
      </c>
      <c r="AU24" s="36">
        <f t="shared" si="15"/>
        <v>442264.08765652956</v>
      </c>
      <c r="AV24" s="36">
        <f t="shared" si="15"/>
        <v>442264.08765652956</v>
      </c>
      <c r="AW24" s="36">
        <f t="shared" si="15"/>
        <v>442264.08765652956</v>
      </c>
      <c r="AX24" s="36">
        <f t="shared" si="15"/>
        <v>442264.08765652956</v>
      </c>
      <c r="AY24" s="36">
        <f t="shared" si="15"/>
        <v>454436.49373881938</v>
      </c>
      <c r="AZ24" s="36">
        <f t="shared" si="15"/>
        <v>0</v>
      </c>
      <c r="BA24" s="36">
        <f t="shared" si="15"/>
        <v>0</v>
      </c>
      <c r="BB24" s="36">
        <f t="shared" si="15"/>
        <v>0</v>
      </c>
      <c r="BC24" s="36">
        <f t="shared" si="15"/>
        <v>0</v>
      </c>
      <c r="BD24" s="36">
        <f t="shared" si="15"/>
        <v>0</v>
      </c>
      <c r="BE24" s="36">
        <f t="shared" si="15"/>
        <v>0</v>
      </c>
      <c r="BF24" s="36">
        <f t="shared" si="15"/>
        <v>0</v>
      </c>
      <c r="BG24" s="36">
        <f t="shared" si="15"/>
        <v>0</v>
      </c>
      <c r="BH24" s="36">
        <f t="shared" si="15"/>
        <v>0</v>
      </c>
      <c r="BI24" s="36">
        <f t="shared" si="15"/>
        <v>0</v>
      </c>
      <c r="BJ24" s="36">
        <f t="shared" ref="BJ24:BL24" si="16">BJ19*BJ22</f>
        <v>0</v>
      </c>
      <c r="BK24" s="36">
        <f t="shared" si="16"/>
        <v>0</v>
      </c>
      <c r="BL24" s="36">
        <f t="shared" si="16"/>
        <v>0</v>
      </c>
    </row>
    <row r="25" spans="1:64" ht="14.4" customHeight="1" thickBot="1" x14ac:dyDescent="0.35">
      <c r="A25" s="43"/>
      <c r="B25" s="64"/>
      <c r="C25" s="65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</row>
    <row r="26" spans="1:64" ht="14.4" customHeight="1" thickTop="1" x14ac:dyDescent="0.3">
      <c r="A26" s="43"/>
      <c r="B26" s="30"/>
      <c r="C26" s="32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</row>
    <row r="27" spans="1:64" ht="14.4" customHeight="1" x14ac:dyDescent="0.35">
      <c r="A27" s="43"/>
      <c r="B27" s="90" t="s">
        <v>72</v>
      </c>
      <c r="C27" s="32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</row>
    <row r="28" spans="1:64" ht="14.4" customHeight="1" x14ac:dyDescent="0.3">
      <c r="A28" s="43"/>
      <c r="B28" s="88" t="s">
        <v>39</v>
      </c>
      <c r="C28" s="89">
        <v>0</v>
      </c>
      <c r="D28" s="89">
        <f>INPUTS_OUTPUTS!$H$36/12+C28</f>
        <v>2.5000000000000001E-3</v>
      </c>
      <c r="E28" s="89">
        <f>INPUTS_OUTPUTS!$H$36/12+D28</f>
        <v>5.0000000000000001E-3</v>
      </c>
      <c r="F28" s="89">
        <f>INPUTS_OUTPUTS!$H$36/12+E28</f>
        <v>7.4999999999999997E-3</v>
      </c>
      <c r="G28" s="89">
        <f>INPUTS_OUTPUTS!$H$36/12+F28</f>
        <v>0.01</v>
      </c>
      <c r="H28" s="89">
        <f>INPUTS_OUTPUTS!$H$36/12+G28</f>
        <v>1.2500000000000001E-2</v>
      </c>
      <c r="I28" s="89">
        <f>INPUTS_OUTPUTS!$H$36/12+H28</f>
        <v>1.5000000000000001E-2</v>
      </c>
      <c r="J28" s="89">
        <f>INPUTS_OUTPUTS!$H$36/12+I28</f>
        <v>1.7500000000000002E-2</v>
      </c>
      <c r="K28" s="89">
        <f>INPUTS_OUTPUTS!$H$36/12+J28</f>
        <v>0.02</v>
      </c>
      <c r="L28" s="89">
        <f>INPUTS_OUTPUTS!$H$36/12+K28</f>
        <v>2.2499999999999999E-2</v>
      </c>
      <c r="M28" s="89">
        <f>INPUTS_OUTPUTS!$H$36/12+L28</f>
        <v>2.4999999999999998E-2</v>
      </c>
      <c r="N28" s="89">
        <f>INPUTS_OUTPUTS!$H$36/12+M28</f>
        <v>2.7499999999999997E-2</v>
      </c>
      <c r="O28" s="89">
        <f>INPUTS_OUTPUTS!$H$36/12+N28</f>
        <v>2.9999999999999995E-2</v>
      </c>
      <c r="P28" s="89">
        <f>INPUTS_OUTPUTS!$H$36/12+O28</f>
        <v>3.2499999999999994E-2</v>
      </c>
      <c r="Q28" s="89">
        <f>INPUTS_OUTPUTS!$H$36/12+P28</f>
        <v>3.4999999999999996E-2</v>
      </c>
      <c r="R28" s="89">
        <f>INPUTS_OUTPUTS!$H$36/12+Q28</f>
        <v>3.7499999999999999E-2</v>
      </c>
      <c r="S28" s="89">
        <f>INPUTS_OUTPUTS!$H$36/12+R28</f>
        <v>0.04</v>
      </c>
      <c r="T28" s="89">
        <f>INPUTS_OUTPUTS!$H$36/12+S28</f>
        <v>4.2500000000000003E-2</v>
      </c>
      <c r="U28" s="89">
        <f>INPUTS_OUTPUTS!$H$36/12+T28</f>
        <v>4.5000000000000005E-2</v>
      </c>
      <c r="V28" s="89">
        <f>INPUTS_OUTPUTS!$H$36/12+U28</f>
        <v>4.7500000000000007E-2</v>
      </c>
      <c r="W28" s="89">
        <f>INPUTS_OUTPUTS!$H$36/12+V28</f>
        <v>5.000000000000001E-2</v>
      </c>
      <c r="X28" s="89">
        <f>INPUTS_OUTPUTS!$H$36/12+W28</f>
        <v>5.2500000000000012E-2</v>
      </c>
      <c r="Y28" s="89">
        <f>INPUTS_OUTPUTS!$H$36/12+X28</f>
        <v>5.5000000000000014E-2</v>
      </c>
      <c r="Z28" s="89">
        <f>INPUTS_OUTPUTS!$H$36/12+Y28</f>
        <v>5.7500000000000016E-2</v>
      </c>
      <c r="AA28" s="89">
        <f>INPUTS_OUTPUTS!$H$36/12+Z28</f>
        <v>6.0000000000000019E-2</v>
      </c>
      <c r="AB28" s="89">
        <f>INPUTS_OUTPUTS!$H$36/12+AA28</f>
        <v>6.2500000000000014E-2</v>
      </c>
      <c r="AC28" s="89">
        <f>INPUTS_OUTPUTS!$H$36/12+AB28</f>
        <v>6.5000000000000016E-2</v>
      </c>
      <c r="AD28" s="89">
        <f>INPUTS_OUTPUTS!$H$36/12+AC28</f>
        <v>6.7500000000000018E-2</v>
      </c>
      <c r="AE28" s="89">
        <f>INPUTS_OUTPUTS!$H$36/12+AD28</f>
        <v>7.0000000000000021E-2</v>
      </c>
      <c r="AF28" s="89">
        <f>INPUTS_OUTPUTS!$H$36/12+AE28</f>
        <v>7.2500000000000023E-2</v>
      </c>
      <c r="AG28" s="89">
        <f>INPUTS_OUTPUTS!$H$36/12+AF28</f>
        <v>7.5000000000000025E-2</v>
      </c>
      <c r="AH28" s="89">
        <f>INPUTS_OUTPUTS!$H$36/12+AG28</f>
        <v>7.7500000000000027E-2</v>
      </c>
      <c r="AI28" s="89">
        <f>INPUTS_OUTPUTS!$H$36/12+AH28</f>
        <v>8.0000000000000029E-2</v>
      </c>
      <c r="AJ28" s="89">
        <f>INPUTS_OUTPUTS!$H$36/12+AI28</f>
        <v>8.2500000000000032E-2</v>
      </c>
      <c r="AK28" s="89">
        <f>INPUTS_OUTPUTS!$H$36/12+AJ28</f>
        <v>8.5000000000000034E-2</v>
      </c>
      <c r="AL28" s="89">
        <f>INPUTS_OUTPUTS!$H$36/12+AK28</f>
        <v>8.7500000000000036E-2</v>
      </c>
      <c r="AM28" s="89">
        <f>INPUTS_OUTPUTS!$H$36/12+AL28</f>
        <v>9.0000000000000038E-2</v>
      </c>
      <c r="AN28" s="89">
        <f>INPUTS_OUTPUTS!$H$36/12+AM28</f>
        <v>9.2500000000000041E-2</v>
      </c>
      <c r="AO28" s="89">
        <f>INPUTS_OUTPUTS!$H$36/12+AN28</f>
        <v>9.5000000000000043E-2</v>
      </c>
      <c r="AP28" s="89">
        <f>INPUTS_OUTPUTS!$H$36/12+AO28</f>
        <v>9.7500000000000045E-2</v>
      </c>
      <c r="AQ28" s="89">
        <f>INPUTS_OUTPUTS!$H$36/12+AP28</f>
        <v>0.10000000000000005</v>
      </c>
      <c r="AR28" s="89">
        <f>INPUTS_OUTPUTS!$H$36/12+AQ28</f>
        <v>0.10250000000000005</v>
      </c>
      <c r="AS28" s="89">
        <f>INPUTS_OUTPUTS!$H$36/12+AR28</f>
        <v>0.10500000000000005</v>
      </c>
      <c r="AT28" s="89">
        <f>INPUTS_OUTPUTS!$H$36/12+AS28</f>
        <v>0.10750000000000005</v>
      </c>
      <c r="AU28" s="89">
        <f>INPUTS_OUTPUTS!$H$36/12+AT28</f>
        <v>0.11000000000000006</v>
      </c>
      <c r="AV28" s="89">
        <f>INPUTS_OUTPUTS!$H$36/12+AU28</f>
        <v>0.11250000000000006</v>
      </c>
      <c r="AW28" s="89">
        <f>INPUTS_OUTPUTS!$H$36/12+AV28</f>
        <v>0.11500000000000006</v>
      </c>
      <c r="AX28" s="89">
        <f>INPUTS_OUTPUTS!$H$36/12+AW28</f>
        <v>0.11750000000000006</v>
      </c>
      <c r="AY28" s="89">
        <f>INPUTS_OUTPUTS!$H$36/12+AX28</f>
        <v>0.12000000000000006</v>
      </c>
      <c r="AZ28" s="89">
        <f>INPUTS_OUTPUTS!$H$36/12+AY28</f>
        <v>0.12250000000000007</v>
      </c>
      <c r="BA28" s="89">
        <f>INPUTS_OUTPUTS!$H$36/12+AZ28</f>
        <v>0.12500000000000006</v>
      </c>
      <c r="BB28" s="89">
        <f>INPUTS_OUTPUTS!$H$36/12+BA28</f>
        <v>0.12750000000000006</v>
      </c>
      <c r="BC28" s="89">
        <f>INPUTS_OUTPUTS!$H$36/12+BB28</f>
        <v>0.13000000000000006</v>
      </c>
      <c r="BD28" s="89">
        <f>INPUTS_OUTPUTS!$H$36/12+BC28</f>
        <v>0.13250000000000006</v>
      </c>
      <c r="BE28" s="89">
        <f>INPUTS_OUTPUTS!$H$36/12+BD28</f>
        <v>0.13500000000000006</v>
      </c>
      <c r="BF28" s="89">
        <f>INPUTS_OUTPUTS!$H$36/12+BE28</f>
        <v>0.13750000000000007</v>
      </c>
      <c r="BG28" s="89">
        <f>INPUTS_OUTPUTS!$H$36/12+BF28</f>
        <v>0.14000000000000007</v>
      </c>
      <c r="BH28" s="89">
        <f>INPUTS_OUTPUTS!$H$36/12+BG28</f>
        <v>0.14250000000000007</v>
      </c>
      <c r="BI28" s="89">
        <f>INPUTS_OUTPUTS!$H$36/12+BH28</f>
        <v>0.14500000000000007</v>
      </c>
      <c r="BJ28" s="89">
        <f>INPUTS_OUTPUTS!$H$36/12+BI28</f>
        <v>0.14750000000000008</v>
      </c>
      <c r="BK28" s="89">
        <f>INPUTS_OUTPUTS!$H$36/12+BJ28</f>
        <v>0.15000000000000008</v>
      </c>
      <c r="BL28" s="89">
        <f>INPUTS_OUTPUTS!$H$36/12+BK28</f>
        <v>0.15250000000000008</v>
      </c>
    </row>
    <row r="29" spans="1:64" ht="14.4" customHeight="1" x14ac:dyDescent="0.3">
      <c r="A29" s="43"/>
      <c r="B29" s="30"/>
      <c r="C29" s="32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</row>
    <row r="30" spans="1:64" ht="15" customHeight="1" x14ac:dyDescent="0.3">
      <c r="B30" s="40" t="str">
        <f>INPUTS_OUTPUTS!F15</f>
        <v>Property Costs</v>
      </c>
      <c r="BK30" s="29"/>
      <c r="BL30" s="29"/>
    </row>
    <row r="31" spans="1:64" ht="15" customHeight="1" x14ac:dyDescent="0.3">
      <c r="B31" s="37" t="str">
        <f>INPUTS_OUTPUTS!F16</f>
        <v>Property Tax p/a</v>
      </c>
      <c r="C31" s="41">
        <f>(C$5&lt;=INPUTS_OUTPUTS!$D$8)*(INPUTS_OUTPUTS!$D$14*INPUTS_OUTPUTS!$H16/12)*(1+C$28)</f>
        <v>10750</v>
      </c>
      <c r="D31" s="41">
        <f>(D$5&lt;=INPUTS_OUTPUTS!$D$8)*(INPUTS_OUTPUTS!$D$14*INPUTS_OUTPUTS!$H16/12)*(1+D$28)</f>
        <v>10776.875</v>
      </c>
      <c r="E31" s="41">
        <f>(E$5&lt;=INPUTS_OUTPUTS!$D$8)*(INPUTS_OUTPUTS!$D$14*INPUTS_OUTPUTS!$H16/12)*(1+E$28)</f>
        <v>10803.749999999998</v>
      </c>
      <c r="F31" s="41">
        <f>(F$5&lt;=INPUTS_OUTPUTS!$D$8)*(INPUTS_OUTPUTS!$D$14*INPUTS_OUTPUTS!$H16/12)*(1+F$28)</f>
        <v>10830.625</v>
      </c>
      <c r="G31" s="41">
        <f>(G$5&lt;=INPUTS_OUTPUTS!$D$8)*(INPUTS_OUTPUTS!$D$14*INPUTS_OUTPUTS!$H16/12)*(1+G$28)</f>
        <v>10857.5</v>
      </c>
      <c r="H31" s="41">
        <f>(H$5&lt;=INPUTS_OUTPUTS!$D$8)*(INPUTS_OUTPUTS!$D$14*INPUTS_OUTPUTS!$H16/12)*(1+H$28)</f>
        <v>10884.375</v>
      </c>
      <c r="I31" s="41">
        <f>(I$5&lt;=INPUTS_OUTPUTS!$D$8)*(INPUTS_OUTPUTS!$D$14*INPUTS_OUTPUTS!$H16/12)*(1+I$28)</f>
        <v>10911.249999999998</v>
      </c>
      <c r="J31" s="41">
        <f>(J$5&lt;=INPUTS_OUTPUTS!$D$8)*(INPUTS_OUTPUTS!$D$14*INPUTS_OUTPUTS!$H16/12)*(1+J$28)</f>
        <v>10938.125</v>
      </c>
      <c r="K31" s="41">
        <f>(K$5&lt;=INPUTS_OUTPUTS!$D$8)*(INPUTS_OUTPUTS!$D$14*INPUTS_OUTPUTS!$H16/12)*(1+K$28)</f>
        <v>10965</v>
      </c>
      <c r="L31" s="41">
        <f>(L$5&lt;=INPUTS_OUTPUTS!$D$8)*(INPUTS_OUTPUTS!$D$14*INPUTS_OUTPUTS!$H16/12)*(1+L$28)</f>
        <v>10991.875</v>
      </c>
      <c r="M31" s="41">
        <f>(M$5&lt;=INPUTS_OUTPUTS!$D$8)*(INPUTS_OUTPUTS!$D$14*INPUTS_OUTPUTS!$H16/12)*(1+M$28)</f>
        <v>11018.749999999998</v>
      </c>
      <c r="N31" s="41">
        <f>(N$5&lt;=INPUTS_OUTPUTS!$D$8)*(INPUTS_OUTPUTS!$D$14*INPUTS_OUTPUTS!$H16/12)*(1+N$28)</f>
        <v>11045.625</v>
      </c>
      <c r="O31" s="41">
        <f>(O$5&lt;=INPUTS_OUTPUTS!$D$8)*(INPUTS_OUTPUTS!$D$14*INPUTS_OUTPUTS!$H16/12)*(1+O$28)</f>
        <v>11072.5</v>
      </c>
      <c r="P31" s="41">
        <f>(P$5&lt;=INPUTS_OUTPUTS!$D$8)*(INPUTS_OUTPUTS!$D$14*INPUTS_OUTPUTS!$H16/12)*(1+P$28)</f>
        <v>11099.375</v>
      </c>
      <c r="Q31" s="41">
        <f>(Q$5&lt;=INPUTS_OUTPUTS!$D$8)*(INPUTS_OUTPUTS!$D$14*INPUTS_OUTPUTS!$H16/12)*(1+Q$28)</f>
        <v>11126.25</v>
      </c>
      <c r="R31" s="41">
        <f>(R$5&lt;=INPUTS_OUTPUTS!$D$8)*(INPUTS_OUTPUTS!$D$14*INPUTS_OUTPUTS!$H16/12)*(1+R$28)</f>
        <v>11153.125000000002</v>
      </c>
      <c r="S31" s="41">
        <f>(S$5&lt;=INPUTS_OUTPUTS!$D$8)*(INPUTS_OUTPUTS!$D$14*INPUTS_OUTPUTS!$H16/12)*(1+S$28)</f>
        <v>11180</v>
      </c>
      <c r="T31" s="41">
        <f>(T$5&lt;=INPUTS_OUTPUTS!$D$8)*(INPUTS_OUTPUTS!$D$14*INPUTS_OUTPUTS!$H16/12)*(1+T$28)</f>
        <v>11206.875</v>
      </c>
      <c r="U31" s="41">
        <f>(U$5&lt;=INPUTS_OUTPUTS!$D$8)*(INPUTS_OUTPUTS!$D$14*INPUTS_OUTPUTS!$H16/12)*(1+U$28)</f>
        <v>11233.75</v>
      </c>
      <c r="V31" s="41">
        <f>(V$5&lt;=INPUTS_OUTPUTS!$D$8)*(INPUTS_OUTPUTS!$D$14*INPUTS_OUTPUTS!$H16/12)*(1+V$28)</f>
        <v>11260.625000000002</v>
      </c>
      <c r="W31" s="41">
        <f>(W$5&lt;=INPUTS_OUTPUTS!$D$8)*(INPUTS_OUTPUTS!$D$14*INPUTS_OUTPUTS!$H16/12)*(1+W$28)</f>
        <v>11287.5</v>
      </c>
      <c r="X31" s="41">
        <f>(X$5&lt;=INPUTS_OUTPUTS!$D$8)*(INPUTS_OUTPUTS!$D$14*INPUTS_OUTPUTS!$H16/12)*(1+X$28)</f>
        <v>11314.375</v>
      </c>
      <c r="Y31" s="41">
        <f>(Y$5&lt;=INPUTS_OUTPUTS!$D$8)*(INPUTS_OUTPUTS!$D$14*INPUTS_OUTPUTS!$H16/12)*(1+Y$28)</f>
        <v>11341.25</v>
      </c>
      <c r="Z31" s="41">
        <f>(Z$5&lt;=INPUTS_OUTPUTS!$D$8)*(INPUTS_OUTPUTS!$D$14*INPUTS_OUTPUTS!$H16/12)*(1+Z$28)</f>
        <v>11368.125000000002</v>
      </c>
      <c r="AA31" s="41">
        <f>(AA$5&lt;=INPUTS_OUTPUTS!$D$8)*(INPUTS_OUTPUTS!$D$14*INPUTS_OUTPUTS!$H16/12)*(1+AA$28)</f>
        <v>11395</v>
      </c>
      <c r="AB31" s="41">
        <f>(AB$5&lt;=INPUTS_OUTPUTS!$D$8)*(INPUTS_OUTPUTS!$D$14*INPUTS_OUTPUTS!$H16/12)*(1+AB$28)</f>
        <v>11421.875</v>
      </c>
      <c r="AC31" s="41">
        <f>(AC$5&lt;=INPUTS_OUTPUTS!$D$8)*(INPUTS_OUTPUTS!$D$14*INPUTS_OUTPUTS!$H16/12)*(1+AC$28)</f>
        <v>11448.75</v>
      </c>
      <c r="AD31" s="41">
        <f>(AD$5&lt;=INPUTS_OUTPUTS!$D$8)*(INPUTS_OUTPUTS!$D$14*INPUTS_OUTPUTS!$H16/12)*(1+AD$28)</f>
        <v>11475.625000000002</v>
      </c>
      <c r="AE31" s="41">
        <f>(AE$5&lt;=INPUTS_OUTPUTS!$D$8)*(INPUTS_OUTPUTS!$D$14*INPUTS_OUTPUTS!$H16/12)*(1+AE$28)</f>
        <v>11502.5</v>
      </c>
      <c r="AF31" s="41">
        <f>(AF$5&lt;=INPUTS_OUTPUTS!$D$8)*(INPUTS_OUTPUTS!$D$14*INPUTS_OUTPUTS!$H16/12)*(1+AF$28)</f>
        <v>11529.375</v>
      </c>
      <c r="AG31" s="41">
        <f>(AG$5&lt;=INPUTS_OUTPUTS!$D$8)*(INPUTS_OUTPUTS!$D$14*INPUTS_OUTPUTS!$H16/12)*(1+AG$28)</f>
        <v>11556.25</v>
      </c>
      <c r="AH31" s="41">
        <f>(AH$5&lt;=INPUTS_OUTPUTS!$D$8)*(INPUTS_OUTPUTS!$D$14*INPUTS_OUTPUTS!$H16/12)*(1+AH$28)</f>
        <v>11583.125000000002</v>
      </c>
      <c r="AI31" s="41">
        <f>(AI$5&lt;=INPUTS_OUTPUTS!$D$8)*(INPUTS_OUTPUTS!$D$14*INPUTS_OUTPUTS!$H16/12)*(1+AI$28)</f>
        <v>11610</v>
      </c>
      <c r="AJ31" s="41">
        <f>(AJ$5&lt;=INPUTS_OUTPUTS!$D$8)*(INPUTS_OUTPUTS!$D$14*INPUTS_OUTPUTS!$H16/12)*(1+AJ$28)</f>
        <v>11636.875</v>
      </c>
      <c r="AK31" s="41">
        <f>(AK$5&lt;=INPUTS_OUTPUTS!$D$8)*(INPUTS_OUTPUTS!$D$14*INPUTS_OUTPUTS!$H16/12)*(1+AK$28)</f>
        <v>11663.75</v>
      </c>
      <c r="AL31" s="41">
        <f>(AL$5&lt;=INPUTS_OUTPUTS!$D$8)*(INPUTS_OUTPUTS!$D$14*INPUTS_OUTPUTS!$H16/12)*(1+AL$28)</f>
        <v>11690.625000000002</v>
      </c>
      <c r="AM31" s="41">
        <f>(AM$5&lt;=INPUTS_OUTPUTS!$D$8)*(INPUTS_OUTPUTS!$D$14*INPUTS_OUTPUTS!$H16/12)*(1+AM$28)</f>
        <v>11717.5</v>
      </c>
      <c r="AN31" s="41">
        <f>(AN$5&lt;=INPUTS_OUTPUTS!$D$8)*(INPUTS_OUTPUTS!$D$14*INPUTS_OUTPUTS!$H16/12)*(1+AN$28)</f>
        <v>11744.375</v>
      </c>
      <c r="AO31" s="41">
        <f>(AO$5&lt;=INPUTS_OUTPUTS!$D$8)*(INPUTS_OUTPUTS!$D$14*INPUTS_OUTPUTS!$H16/12)*(1+AO$28)</f>
        <v>11771.25</v>
      </c>
      <c r="AP31" s="41">
        <f>(AP$5&lt;=INPUTS_OUTPUTS!$D$8)*(INPUTS_OUTPUTS!$D$14*INPUTS_OUTPUTS!$H16/12)*(1+AP$28)</f>
        <v>11798.125000000002</v>
      </c>
      <c r="AQ31" s="41">
        <f>(AQ$5&lt;=INPUTS_OUTPUTS!$D$8)*(INPUTS_OUTPUTS!$D$14*INPUTS_OUTPUTS!$H16/12)*(1+AQ$28)</f>
        <v>11825.000000000002</v>
      </c>
      <c r="AR31" s="41">
        <f>(AR$5&lt;=INPUTS_OUTPUTS!$D$8)*(INPUTS_OUTPUTS!$D$14*INPUTS_OUTPUTS!$H16/12)*(1+AR$28)</f>
        <v>11851.875</v>
      </c>
      <c r="AS31" s="41">
        <f>(AS$5&lt;=INPUTS_OUTPUTS!$D$8)*(INPUTS_OUTPUTS!$D$14*INPUTS_OUTPUTS!$H16/12)*(1+AS$28)</f>
        <v>11878.75</v>
      </c>
      <c r="AT31" s="41">
        <f>(AT$5&lt;=INPUTS_OUTPUTS!$D$8)*(INPUTS_OUTPUTS!$D$14*INPUTS_OUTPUTS!$H16/12)*(1+AT$28)</f>
        <v>11905.625000000002</v>
      </c>
      <c r="AU31" s="41">
        <f>(AU$5&lt;=INPUTS_OUTPUTS!$D$8)*(INPUTS_OUTPUTS!$D$14*INPUTS_OUTPUTS!$H16/12)*(1+AU$28)</f>
        <v>11932.500000000002</v>
      </c>
      <c r="AV31" s="41">
        <f>(AV$5&lt;=INPUTS_OUTPUTS!$D$8)*(INPUTS_OUTPUTS!$D$14*INPUTS_OUTPUTS!$H16/12)*(1+AV$28)</f>
        <v>11959.375</v>
      </c>
      <c r="AW31" s="41">
        <f>(AW$5&lt;=INPUTS_OUTPUTS!$D$8)*(INPUTS_OUTPUTS!$D$14*INPUTS_OUTPUTS!$H16/12)*(1+AW$28)</f>
        <v>11986.25</v>
      </c>
      <c r="AX31" s="41">
        <f>(AX$5&lt;=INPUTS_OUTPUTS!$D$8)*(INPUTS_OUTPUTS!$D$14*INPUTS_OUTPUTS!$H16/12)*(1+AX$28)</f>
        <v>12013.125000000002</v>
      </c>
      <c r="AY31" s="41">
        <f>(AY$5&lt;=INPUTS_OUTPUTS!$D$8)*(INPUTS_OUTPUTS!$D$14*INPUTS_OUTPUTS!$H16/12)*(1+AY$28)</f>
        <v>12040.000000000002</v>
      </c>
      <c r="AZ31" s="41">
        <f>(AZ$5&lt;=INPUTS_OUTPUTS!$D$8)*(INPUTS_OUTPUTS!$D$14*INPUTS_OUTPUTS!$H16/12)*(1+AZ$28)</f>
        <v>0</v>
      </c>
      <c r="BA31" s="41">
        <f>(BA$5&lt;=INPUTS_OUTPUTS!$D$8)*(INPUTS_OUTPUTS!$D$14*INPUTS_OUTPUTS!$H16/12)*(1+BA$28)</f>
        <v>0</v>
      </c>
      <c r="BB31" s="41">
        <f>(BB$5&lt;=INPUTS_OUTPUTS!$D$8)*(INPUTS_OUTPUTS!$D$14*INPUTS_OUTPUTS!$H16/12)*(1+BB$28)</f>
        <v>0</v>
      </c>
      <c r="BC31" s="41">
        <f>(BC$5&lt;=INPUTS_OUTPUTS!$D$8)*(INPUTS_OUTPUTS!$D$14*INPUTS_OUTPUTS!$H16/12)*(1+BC$28)</f>
        <v>0</v>
      </c>
      <c r="BD31" s="41">
        <f>(BD$5&lt;=INPUTS_OUTPUTS!$D$8)*(INPUTS_OUTPUTS!$D$14*INPUTS_OUTPUTS!$H16/12)*(1+BD$28)</f>
        <v>0</v>
      </c>
      <c r="BE31" s="41">
        <f>(BE$5&lt;=INPUTS_OUTPUTS!$D$8)*(INPUTS_OUTPUTS!$D$14*INPUTS_OUTPUTS!$H16/12)*(1+BE$28)</f>
        <v>0</v>
      </c>
      <c r="BF31" s="41">
        <f>(BF$5&lt;=INPUTS_OUTPUTS!$D$8)*(INPUTS_OUTPUTS!$D$14*INPUTS_OUTPUTS!$H16/12)*(1+BF$28)</f>
        <v>0</v>
      </c>
      <c r="BG31" s="41">
        <f>(BG$5&lt;=INPUTS_OUTPUTS!$D$8)*(INPUTS_OUTPUTS!$D$14*INPUTS_OUTPUTS!$H16/12)*(1+BG$28)</f>
        <v>0</v>
      </c>
      <c r="BH31" s="41">
        <f>(BH$5&lt;=INPUTS_OUTPUTS!$D$8)*(INPUTS_OUTPUTS!$D$14*INPUTS_OUTPUTS!$H16/12)*(1+BH$28)</f>
        <v>0</v>
      </c>
      <c r="BI31" s="41">
        <f>(BI$5&lt;=INPUTS_OUTPUTS!$D$8)*(INPUTS_OUTPUTS!$D$14*INPUTS_OUTPUTS!$H16/12)*(1+BI$28)</f>
        <v>0</v>
      </c>
      <c r="BJ31" s="41">
        <f>(BJ$5&lt;=INPUTS_OUTPUTS!$D$8)*(INPUTS_OUTPUTS!$D$14*INPUTS_OUTPUTS!$H16/12)*(1+BJ$28)</f>
        <v>0</v>
      </c>
      <c r="BK31" s="41">
        <f>(BK$5&lt;=INPUTS_OUTPUTS!$D$8)*(INPUTS_OUTPUTS!$D$14*INPUTS_OUTPUTS!$H16/12)*(1+BK$28)</f>
        <v>0</v>
      </c>
      <c r="BL31" s="41">
        <f>(BL$5&lt;=INPUTS_OUTPUTS!$D$8)*(INPUTS_OUTPUTS!$D$14*INPUTS_OUTPUTS!$H16/12)*(1+BL$28)</f>
        <v>0</v>
      </c>
    </row>
    <row r="32" spans="1:64" ht="15" customHeight="1" x14ac:dyDescent="0.3">
      <c r="B32" s="37" t="str">
        <f>INPUTS_OUTPUTS!F17</f>
        <v>Tenant Registrations</v>
      </c>
      <c r="C32" s="41">
        <f>C20*INPUTS_OUTPUTS!$H$17</f>
        <v>4300</v>
      </c>
      <c r="D32" s="41">
        <f>(D5&lt;=INPUTS_OUTPUTS!$D$8)*(((D20-C20)*INPUTS_OUTPUTS!$H$17)+(INPUTS_OUTPUTS!$G$11*INPUTS_OUTPUTS!$H$17/12)*(1+D$28))</f>
        <v>4410.2749999999996</v>
      </c>
      <c r="E32" s="41">
        <f>(E5&lt;=INPUTS_OUTPUTS!$D$8)*(((E20-D20)*INPUTS_OUTPUTS!$H$17)+(INPUTS_OUTPUTS!$G$11*INPUTS_OUTPUTS!$H$17/12)*(1+E$28))</f>
        <v>4410.5499999999993</v>
      </c>
      <c r="F32" s="41">
        <f>(F5&lt;=INPUTS_OUTPUTS!$D$8)*(((F20-E20)*INPUTS_OUTPUTS!$H$17)+(INPUTS_OUTPUTS!$G$11*INPUTS_OUTPUTS!$H$17/12)*(1+F$28))</f>
        <v>4410.8250000000007</v>
      </c>
      <c r="G32" s="41">
        <f>(G5&lt;=INPUTS_OUTPUTS!$D$8)*(((G20-F20)*INPUTS_OUTPUTS!$H$17)+(INPUTS_OUTPUTS!$G$11*INPUTS_OUTPUTS!$H$17/12)*(1+G$28))</f>
        <v>4411.1000000000013</v>
      </c>
      <c r="H32" s="41">
        <f>(H5&lt;=INPUTS_OUTPUTS!$D$8)*(((H20-G20)*INPUTS_OUTPUTS!$H$17)+(INPUTS_OUTPUTS!$G$11*INPUTS_OUTPUTS!$H$17/12)*(1+H$28))</f>
        <v>3811.3749999999977</v>
      </c>
      <c r="I32" s="41">
        <f>(I5&lt;=INPUTS_OUTPUTS!$D$8)*(((I20-H20)*INPUTS_OUTPUTS!$H$17)+(INPUTS_OUTPUTS!$G$11*INPUTS_OUTPUTS!$H$17/12)*(1+I$28))</f>
        <v>111.64999999999999</v>
      </c>
      <c r="J32" s="41">
        <f>(J5&lt;=INPUTS_OUTPUTS!$D$8)*(((J20-I20)*INPUTS_OUTPUTS!$H$17)+(INPUTS_OUTPUTS!$G$11*INPUTS_OUTPUTS!$H$17/12)*(1+J$28))</f>
        <v>111.92500000000001</v>
      </c>
      <c r="K32" s="41">
        <f>(K5&lt;=INPUTS_OUTPUTS!$D$8)*(((K20-J20)*INPUTS_OUTPUTS!$H$17)+(INPUTS_OUTPUTS!$G$11*INPUTS_OUTPUTS!$H$17/12)*(1+K$28))</f>
        <v>112.2</v>
      </c>
      <c r="L32" s="41">
        <f>(L5&lt;=INPUTS_OUTPUTS!$D$8)*(((L20-K20)*INPUTS_OUTPUTS!$H$17)+(INPUTS_OUTPUTS!$G$11*INPUTS_OUTPUTS!$H$17/12)*(1+L$28))</f>
        <v>112.47499999999999</v>
      </c>
      <c r="M32" s="41">
        <f>(M5&lt;=INPUTS_OUTPUTS!$D$8)*(((M20-L20)*INPUTS_OUTPUTS!$H$17)+(INPUTS_OUTPUTS!$G$11*INPUTS_OUTPUTS!$H$17/12)*(1+M$28))</f>
        <v>112.74999999999999</v>
      </c>
      <c r="N32" s="41">
        <f>(N5&lt;=INPUTS_OUTPUTS!$D$8)*(((N20-M20)*INPUTS_OUTPUTS!$H$17)+(INPUTS_OUTPUTS!$G$11*INPUTS_OUTPUTS!$H$17/12)*(1+N$28))</f>
        <v>113.02500000000001</v>
      </c>
      <c r="O32" s="41">
        <f>(O5&lt;=INPUTS_OUTPUTS!$D$8)*(((O20-N20)*INPUTS_OUTPUTS!$H$17)+(INPUTS_OUTPUTS!$G$11*INPUTS_OUTPUTS!$H$17/12)*(1+O$28))</f>
        <v>113.3</v>
      </c>
      <c r="P32" s="41">
        <f>(P5&lt;=INPUTS_OUTPUTS!$D$8)*(((P20-O20)*INPUTS_OUTPUTS!$H$17)+(INPUTS_OUTPUTS!$G$11*INPUTS_OUTPUTS!$H$17/12)*(1+P$28))</f>
        <v>113.575</v>
      </c>
      <c r="Q32" s="41">
        <f>(Q5&lt;=INPUTS_OUTPUTS!$D$8)*(((Q20-P20)*INPUTS_OUTPUTS!$H$17)+(INPUTS_OUTPUTS!$G$11*INPUTS_OUTPUTS!$H$17/12)*(1+Q$28))</f>
        <v>113.85</v>
      </c>
      <c r="R32" s="41">
        <f>(R5&lt;=INPUTS_OUTPUTS!$D$8)*(((R20-Q20)*INPUTS_OUTPUTS!$H$17)+(INPUTS_OUTPUTS!$G$11*INPUTS_OUTPUTS!$H$17/12)*(1+R$28))</f>
        <v>114.12500000000001</v>
      </c>
      <c r="S32" s="41">
        <f>(S5&lt;=INPUTS_OUTPUTS!$D$8)*(((S20-R20)*INPUTS_OUTPUTS!$H$17)+(INPUTS_OUTPUTS!$G$11*INPUTS_OUTPUTS!$H$17/12)*(1+S$28))</f>
        <v>114.4</v>
      </c>
      <c r="T32" s="41">
        <f>(T5&lt;=INPUTS_OUTPUTS!$D$8)*(((T20-S20)*INPUTS_OUTPUTS!$H$17)+(INPUTS_OUTPUTS!$G$11*INPUTS_OUTPUTS!$H$17/12)*(1+T$28))</f>
        <v>114.675</v>
      </c>
      <c r="U32" s="41">
        <f>(U5&lt;=INPUTS_OUTPUTS!$D$8)*(((U20-T20)*INPUTS_OUTPUTS!$H$17)+(INPUTS_OUTPUTS!$G$11*INPUTS_OUTPUTS!$H$17/12)*(1+U$28))</f>
        <v>114.94999999999999</v>
      </c>
      <c r="V32" s="41">
        <f>(V5&lt;=INPUTS_OUTPUTS!$D$8)*(((V20-U20)*INPUTS_OUTPUTS!$H$17)+(INPUTS_OUTPUTS!$G$11*INPUTS_OUTPUTS!$H$17/12)*(1+V$28))</f>
        <v>115.22500000000001</v>
      </c>
      <c r="W32" s="41">
        <f>(W5&lt;=INPUTS_OUTPUTS!$D$8)*(((W20-V20)*INPUTS_OUTPUTS!$H$17)+(INPUTS_OUTPUTS!$G$11*INPUTS_OUTPUTS!$H$17/12)*(1+W$28))</f>
        <v>115.5</v>
      </c>
      <c r="X32" s="41">
        <f>(X5&lt;=INPUTS_OUTPUTS!$D$8)*(((X20-W20)*INPUTS_OUTPUTS!$H$17)+(INPUTS_OUTPUTS!$G$11*INPUTS_OUTPUTS!$H$17/12)*(1+X$28))</f>
        <v>115.77500000000001</v>
      </c>
      <c r="Y32" s="41">
        <f>(Y5&lt;=INPUTS_OUTPUTS!$D$8)*(((Y20-X20)*INPUTS_OUTPUTS!$H$17)+(INPUTS_OUTPUTS!$G$11*INPUTS_OUTPUTS!$H$17/12)*(1+Y$28))</f>
        <v>116.05</v>
      </c>
      <c r="Z32" s="41">
        <f>(Z5&lt;=INPUTS_OUTPUTS!$D$8)*(((Z20-Y20)*INPUTS_OUTPUTS!$H$17)+(INPUTS_OUTPUTS!$G$11*INPUTS_OUTPUTS!$H$17/12)*(1+Z$28))</f>
        <v>116.32500000000002</v>
      </c>
      <c r="AA32" s="41">
        <f>(AA5&lt;=INPUTS_OUTPUTS!$D$8)*(((AA20-Z20)*INPUTS_OUTPUTS!$H$17)+(INPUTS_OUTPUTS!$G$11*INPUTS_OUTPUTS!$H$17/12)*(1+AA$28))</f>
        <v>116.60000000000001</v>
      </c>
      <c r="AB32" s="41">
        <f>(AB5&lt;=INPUTS_OUTPUTS!$D$8)*(((AB20-AA20)*INPUTS_OUTPUTS!$H$17)+(INPUTS_OUTPUTS!$G$11*INPUTS_OUTPUTS!$H$17/12)*(1+AB$28))</f>
        <v>116.875</v>
      </c>
      <c r="AC32" s="41">
        <f>(AC5&lt;=INPUTS_OUTPUTS!$D$8)*(((AC20-AB20)*INPUTS_OUTPUTS!$H$17)+(INPUTS_OUTPUTS!$G$11*INPUTS_OUTPUTS!$H$17/12)*(1+AC$28))</f>
        <v>117.14999999999999</v>
      </c>
      <c r="AD32" s="41">
        <f>(AD5&lt;=INPUTS_OUTPUTS!$D$8)*(((AD20-AC20)*INPUTS_OUTPUTS!$H$17)+(INPUTS_OUTPUTS!$G$11*INPUTS_OUTPUTS!$H$17/12)*(1+AD$28))</f>
        <v>117.42500000000001</v>
      </c>
      <c r="AE32" s="41">
        <f>(AE5&lt;=INPUTS_OUTPUTS!$D$8)*(((AE20-AD20)*INPUTS_OUTPUTS!$H$17)+(INPUTS_OUTPUTS!$G$11*INPUTS_OUTPUTS!$H$17/12)*(1+AE$28))</f>
        <v>117.7</v>
      </c>
      <c r="AF32" s="41">
        <f>(AF5&lt;=INPUTS_OUTPUTS!$D$8)*(((AF20-AE20)*INPUTS_OUTPUTS!$H$17)+(INPUTS_OUTPUTS!$G$11*INPUTS_OUTPUTS!$H$17/12)*(1+AF$28))</f>
        <v>117.97499999999999</v>
      </c>
      <c r="AG32" s="41">
        <f>(AG5&lt;=INPUTS_OUTPUTS!$D$8)*(((AG20-AF20)*INPUTS_OUTPUTS!$H$17)+(INPUTS_OUTPUTS!$G$11*INPUTS_OUTPUTS!$H$17/12)*(1+AG$28))</f>
        <v>118.25</v>
      </c>
      <c r="AH32" s="41">
        <f>(AH5&lt;=INPUTS_OUTPUTS!$D$8)*(((AH20-AG20)*INPUTS_OUTPUTS!$H$17)+(INPUTS_OUTPUTS!$G$11*INPUTS_OUTPUTS!$H$17/12)*(1+AH$28))</f>
        <v>118.52500000000002</v>
      </c>
      <c r="AI32" s="41">
        <f>(AI5&lt;=INPUTS_OUTPUTS!$D$8)*(((AI20-AH20)*INPUTS_OUTPUTS!$H$17)+(INPUTS_OUTPUTS!$G$11*INPUTS_OUTPUTS!$H$17/12)*(1+AI$28))</f>
        <v>118.80000000000001</v>
      </c>
      <c r="AJ32" s="41">
        <f>(AJ5&lt;=INPUTS_OUTPUTS!$D$8)*(((AJ20-AI20)*INPUTS_OUTPUTS!$H$17)+(INPUTS_OUTPUTS!$G$11*INPUTS_OUTPUTS!$H$17/12)*(1+AJ$28))</f>
        <v>119.075</v>
      </c>
      <c r="AK32" s="41">
        <f>(AK5&lt;=INPUTS_OUTPUTS!$D$8)*(((AK20-AJ20)*INPUTS_OUTPUTS!$H$17)+(INPUTS_OUTPUTS!$G$11*INPUTS_OUTPUTS!$H$17/12)*(1+AK$28))</f>
        <v>119.35</v>
      </c>
      <c r="AL32" s="41">
        <f>(AL5&lt;=INPUTS_OUTPUTS!$D$8)*(((AL20-AK20)*INPUTS_OUTPUTS!$H$17)+(INPUTS_OUTPUTS!$G$11*INPUTS_OUTPUTS!$H$17/12)*(1+AL$28))</f>
        <v>119.62500000000001</v>
      </c>
      <c r="AM32" s="41">
        <f>(AM5&lt;=INPUTS_OUTPUTS!$D$8)*(((AM20-AL20)*INPUTS_OUTPUTS!$H$17)+(INPUTS_OUTPUTS!$G$11*INPUTS_OUTPUTS!$H$17/12)*(1+AM$28))</f>
        <v>119.9</v>
      </c>
      <c r="AN32" s="41">
        <f>(AN5&lt;=INPUTS_OUTPUTS!$D$8)*(((AN20-AM20)*INPUTS_OUTPUTS!$H$17)+(INPUTS_OUTPUTS!$G$11*INPUTS_OUTPUTS!$H$17/12)*(1+AN$28))</f>
        <v>120.175</v>
      </c>
      <c r="AO32" s="41">
        <f>(AO5&lt;=INPUTS_OUTPUTS!$D$8)*(((AO20-AN20)*INPUTS_OUTPUTS!$H$17)+(INPUTS_OUTPUTS!$G$11*INPUTS_OUTPUTS!$H$17/12)*(1+AO$28))</f>
        <v>120.45</v>
      </c>
      <c r="AP32" s="41">
        <f>(AP5&lt;=INPUTS_OUTPUTS!$D$8)*(((AP20-AO20)*INPUTS_OUTPUTS!$H$17)+(INPUTS_OUTPUTS!$G$11*INPUTS_OUTPUTS!$H$17/12)*(1+AP$28))</f>
        <v>120.72500000000002</v>
      </c>
      <c r="AQ32" s="41">
        <f>(AQ5&lt;=INPUTS_OUTPUTS!$D$8)*(((AQ20-AP20)*INPUTS_OUTPUTS!$H$17)+(INPUTS_OUTPUTS!$G$11*INPUTS_OUTPUTS!$H$17/12)*(1+AQ$28))</f>
        <v>121.00000000000001</v>
      </c>
      <c r="AR32" s="41">
        <f>(AR5&lt;=INPUTS_OUTPUTS!$D$8)*(((AR20-AQ20)*INPUTS_OUTPUTS!$H$17)+(INPUTS_OUTPUTS!$G$11*INPUTS_OUTPUTS!$H$17/12)*(1+AR$28))</f>
        <v>121.27500000000001</v>
      </c>
      <c r="AS32" s="41">
        <f>(AS5&lt;=INPUTS_OUTPUTS!$D$8)*(((AS20-AR20)*INPUTS_OUTPUTS!$H$17)+(INPUTS_OUTPUTS!$G$11*INPUTS_OUTPUTS!$H$17/12)*(1+AS$28))</f>
        <v>121.55</v>
      </c>
      <c r="AT32" s="41">
        <f>(AT5&lt;=INPUTS_OUTPUTS!$D$8)*(((AT20-AS20)*INPUTS_OUTPUTS!$H$17)+(INPUTS_OUTPUTS!$G$11*INPUTS_OUTPUTS!$H$17/12)*(1+AT$28))</f>
        <v>121.82500000000002</v>
      </c>
      <c r="AU32" s="41">
        <f>(AU5&lt;=INPUTS_OUTPUTS!$D$8)*(((AU20-AT20)*INPUTS_OUTPUTS!$H$17)+(INPUTS_OUTPUTS!$G$11*INPUTS_OUTPUTS!$H$17/12)*(1+AU$28))</f>
        <v>122.10000000000001</v>
      </c>
      <c r="AV32" s="41">
        <f>(AV5&lt;=INPUTS_OUTPUTS!$D$8)*(((AV20-AU20)*INPUTS_OUTPUTS!$H$17)+(INPUTS_OUTPUTS!$G$11*INPUTS_OUTPUTS!$H$17/12)*(1+AV$28))</f>
        <v>122.375</v>
      </c>
      <c r="AW32" s="41">
        <f>(AW5&lt;=INPUTS_OUTPUTS!$D$8)*(((AW20-AV20)*INPUTS_OUTPUTS!$H$17)+(INPUTS_OUTPUTS!$G$11*INPUTS_OUTPUTS!$H$17/12)*(1+AW$28))</f>
        <v>122.65</v>
      </c>
      <c r="AX32" s="41">
        <f>(AX5&lt;=INPUTS_OUTPUTS!$D$8)*(((AX20-AW20)*INPUTS_OUTPUTS!$H$17)+(INPUTS_OUTPUTS!$G$11*INPUTS_OUTPUTS!$H$17/12)*(1+AX$28))</f>
        <v>122.92500000000001</v>
      </c>
      <c r="AY32" s="41">
        <f>(AY5&lt;=INPUTS_OUTPUTS!$D$8)*(((AY20-AX20)*INPUTS_OUTPUTS!$H$17)+(INPUTS_OUTPUTS!$G$11*INPUTS_OUTPUTS!$H$17/12)*(1+AY$28))</f>
        <v>123.20000000000002</v>
      </c>
      <c r="AZ32" s="41">
        <f>(AZ5&lt;=INPUTS_OUTPUTS!$D$8)*(((AZ20-AY20)*INPUTS_OUTPUTS!$H$17)+(INPUTS_OUTPUTS!$G$11*INPUTS_OUTPUTS!$H$17/12)*(1+AZ$28))</f>
        <v>0</v>
      </c>
      <c r="BA32" s="41">
        <f>(BA5&lt;=INPUTS_OUTPUTS!$D$8)*(((BA20-AZ20)*INPUTS_OUTPUTS!$H$17)+(INPUTS_OUTPUTS!$G$11*INPUTS_OUTPUTS!$H$17/12)*(1+BA$28))</f>
        <v>0</v>
      </c>
      <c r="BB32" s="41">
        <f>(BB5&lt;=INPUTS_OUTPUTS!$D$8)*(((BB20-BA20)*INPUTS_OUTPUTS!$H$17)+(INPUTS_OUTPUTS!$G$11*INPUTS_OUTPUTS!$H$17/12)*(1+BB$28))</f>
        <v>0</v>
      </c>
      <c r="BC32" s="41">
        <f>(BC5&lt;=INPUTS_OUTPUTS!$D$8)*(((BC20-BB20)*INPUTS_OUTPUTS!$H$17)+(INPUTS_OUTPUTS!$G$11*INPUTS_OUTPUTS!$H$17/12)*(1+BC$28))</f>
        <v>0</v>
      </c>
      <c r="BD32" s="41">
        <f>(BD5&lt;=INPUTS_OUTPUTS!$D$8)*(((BD20-BC20)*INPUTS_OUTPUTS!$H$17)+(INPUTS_OUTPUTS!$G$11*INPUTS_OUTPUTS!$H$17/12)*(1+BD$28))</f>
        <v>0</v>
      </c>
      <c r="BE32" s="41">
        <f>(BE5&lt;=INPUTS_OUTPUTS!$D$8)*(((BE20-BD20)*INPUTS_OUTPUTS!$H$17)+(INPUTS_OUTPUTS!$G$11*INPUTS_OUTPUTS!$H$17/12)*(1+BE$28))</f>
        <v>0</v>
      </c>
      <c r="BF32" s="41">
        <f>(BF5&lt;=INPUTS_OUTPUTS!$D$8)*(((BF20-BE20)*INPUTS_OUTPUTS!$H$17)+(INPUTS_OUTPUTS!$G$11*INPUTS_OUTPUTS!$H$17/12)*(1+BF$28))</f>
        <v>0</v>
      </c>
      <c r="BG32" s="41">
        <f>(BG5&lt;=INPUTS_OUTPUTS!$D$8)*(((BG20-BF20)*INPUTS_OUTPUTS!$H$17)+(INPUTS_OUTPUTS!$G$11*INPUTS_OUTPUTS!$H$17/12)*(1+BG$28))</f>
        <v>0</v>
      </c>
      <c r="BH32" s="41">
        <f>(BH5&lt;=INPUTS_OUTPUTS!$D$8)*(((BH20-BG20)*INPUTS_OUTPUTS!$H$17)+(INPUTS_OUTPUTS!$G$11*INPUTS_OUTPUTS!$H$17/12)*(1+BH$28))</f>
        <v>0</v>
      </c>
      <c r="BI32" s="41">
        <f>(BI5&lt;=INPUTS_OUTPUTS!$D$8)*(((BI20-BH20)*INPUTS_OUTPUTS!$H$17)+(INPUTS_OUTPUTS!$G$11*INPUTS_OUTPUTS!$H$17/12)*(1+BI$28))</f>
        <v>0</v>
      </c>
      <c r="BJ32" s="41">
        <f>(BJ5&lt;=INPUTS_OUTPUTS!$D$8)*(((BJ20-BI20)*INPUTS_OUTPUTS!$H$17)+(INPUTS_OUTPUTS!$G$11*INPUTS_OUTPUTS!$H$17/12)*(1+BJ$28))</f>
        <v>0</v>
      </c>
      <c r="BK32" s="41">
        <f>(BK5&lt;=INPUTS_OUTPUTS!$D$8)*(((BK20-BJ20)*INPUTS_OUTPUTS!$H$17)+(INPUTS_OUTPUTS!$G$11*INPUTS_OUTPUTS!$H$17/12)*(1+BK$28))</f>
        <v>0</v>
      </c>
      <c r="BL32" s="41">
        <f>(BL5&lt;=INPUTS_OUTPUTS!$D$8)*(((BL20-BK20)*INPUTS_OUTPUTS!$H$17)+(INPUTS_OUTPUTS!$G$11*INPUTS_OUTPUTS!$H$17/12)*(1+BL$28))</f>
        <v>0</v>
      </c>
    </row>
    <row r="33" spans="1:64" ht="15" customHeight="1" x14ac:dyDescent="0.3">
      <c r="B33" s="37" t="str">
        <f>INPUTS_OUTPUTS!F18</f>
        <v>Insurance p/a</v>
      </c>
      <c r="C33" s="41">
        <f>(C$5&lt;=INPUTS_OUTPUTS!$D$8)*(INPUTS_OUTPUTS!$D$14*INPUTS_OUTPUTS!$H18/12)*(1+C$28)</f>
        <v>4479.166666666667</v>
      </c>
      <c r="D33" s="41">
        <f>(D$5&lt;=INPUTS_OUTPUTS!$D$8)*(INPUTS_OUTPUTS!$D$14*INPUTS_OUTPUTS!$H18/12)*(1+D$28)</f>
        <v>4490.364583333333</v>
      </c>
      <c r="E33" s="41">
        <f>(E$5&lt;=INPUTS_OUTPUTS!$D$8)*(INPUTS_OUTPUTS!$D$14*INPUTS_OUTPUTS!$H18/12)*(1+E$28)</f>
        <v>4501.5625</v>
      </c>
      <c r="F33" s="41">
        <f>(F$5&lt;=INPUTS_OUTPUTS!$D$8)*(INPUTS_OUTPUTS!$D$14*INPUTS_OUTPUTS!$H18/12)*(1+F$28)</f>
        <v>4512.760416666667</v>
      </c>
      <c r="G33" s="41">
        <f>(G$5&lt;=INPUTS_OUTPUTS!$D$8)*(INPUTS_OUTPUTS!$D$14*INPUTS_OUTPUTS!$H18/12)*(1+G$28)</f>
        <v>4523.9583333333339</v>
      </c>
      <c r="H33" s="41">
        <f>(H$5&lt;=INPUTS_OUTPUTS!$D$8)*(INPUTS_OUTPUTS!$D$14*INPUTS_OUTPUTS!$H18/12)*(1+H$28)</f>
        <v>4535.15625</v>
      </c>
      <c r="I33" s="41">
        <f>(I$5&lt;=INPUTS_OUTPUTS!$D$8)*(INPUTS_OUTPUTS!$D$14*INPUTS_OUTPUTS!$H18/12)*(1+I$28)</f>
        <v>4546.354166666667</v>
      </c>
      <c r="J33" s="41">
        <f>(J$5&lt;=INPUTS_OUTPUTS!$D$8)*(INPUTS_OUTPUTS!$D$14*INPUTS_OUTPUTS!$H18/12)*(1+J$28)</f>
        <v>4557.5520833333339</v>
      </c>
      <c r="K33" s="41">
        <f>(K$5&lt;=INPUTS_OUTPUTS!$D$8)*(INPUTS_OUTPUTS!$D$14*INPUTS_OUTPUTS!$H18/12)*(1+K$28)</f>
        <v>4568.75</v>
      </c>
      <c r="L33" s="41">
        <f>(L$5&lt;=INPUTS_OUTPUTS!$D$8)*(INPUTS_OUTPUTS!$D$14*INPUTS_OUTPUTS!$H18/12)*(1+L$28)</f>
        <v>4579.947916666667</v>
      </c>
      <c r="M33" s="41">
        <f>(M$5&lt;=INPUTS_OUTPUTS!$D$8)*(INPUTS_OUTPUTS!$D$14*INPUTS_OUTPUTS!$H18/12)*(1+M$28)</f>
        <v>4591.145833333333</v>
      </c>
      <c r="N33" s="41">
        <f>(N$5&lt;=INPUTS_OUTPUTS!$D$8)*(INPUTS_OUTPUTS!$D$14*INPUTS_OUTPUTS!$H18/12)*(1+N$28)</f>
        <v>4602.3437500000009</v>
      </c>
      <c r="O33" s="41">
        <f>(O$5&lt;=INPUTS_OUTPUTS!$D$8)*(INPUTS_OUTPUTS!$D$14*INPUTS_OUTPUTS!$H18/12)*(1+O$28)</f>
        <v>4613.541666666667</v>
      </c>
      <c r="P33" s="41">
        <f>(P$5&lt;=INPUTS_OUTPUTS!$D$8)*(INPUTS_OUTPUTS!$D$14*INPUTS_OUTPUTS!$H18/12)*(1+P$28)</f>
        <v>4624.7395833333339</v>
      </c>
      <c r="Q33" s="41">
        <f>(Q$5&lt;=INPUTS_OUTPUTS!$D$8)*(INPUTS_OUTPUTS!$D$14*INPUTS_OUTPUTS!$H18/12)*(1+Q$28)</f>
        <v>4635.9375</v>
      </c>
      <c r="R33" s="41">
        <f>(R$5&lt;=INPUTS_OUTPUTS!$D$8)*(INPUTS_OUTPUTS!$D$14*INPUTS_OUTPUTS!$H18/12)*(1+R$28)</f>
        <v>4647.135416666667</v>
      </c>
      <c r="S33" s="41">
        <f>(S$5&lt;=INPUTS_OUTPUTS!$D$8)*(INPUTS_OUTPUTS!$D$14*INPUTS_OUTPUTS!$H18/12)*(1+S$28)</f>
        <v>4658.3333333333339</v>
      </c>
      <c r="T33" s="41">
        <f>(T$5&lt;=INPUTS_OUTPUTS!$D$8)*(INPUTS_OUTPUTS!$D$14*INPUTS_OUTPUTS!$H18/12)*(1+T$28)</f>
        <v>4669.53125</v>
      </c>
      <c r="U33" s="41">
        <f>(U$5&lt;=INPUTS_OUTPUTS!$D$8)*(INPUTS_OUTPUTS!$D$14*INPUTS_OUTPUTS!$H18/12)*(1+U$28)</f>
        <v>4680.729166666667</v>
      </c>
      <c r="V33" s="41">
        <f>(V$5&lt;=INPUTS_OUTPUTS!$D$8)*(INPUTS_OUTPUTS!$D$14*INPUTS_OUTPUTS!$H18/12)*(1+V$28)</f>
        <v>4691.9270833333339</v>
      </c>
      <c r="W33" s="41">
        <f>(W$5&lt;=INPUTS_OUTPUTS!$D$8)*(INPUTS_OUTPUTS!$D$14*INPUTS_OUTPUTS!$H18/12)*(1+W$28)</f>
        <v>4703.1250000000009</v>
      </c>
      <c r="X33" s="41">
        <f>(X$5&lt;=INPUTS_OUTPUTS!$D$8)*(INPUTS_OUTPUTS!$D$14*INPUTS_OUTPUTS!$H18/12)*(1+X$28)</f>
        <v>4714.322916666667</v>
      </c>
      <c r="Y33" s="41">
        <f>(Y$5&lt;=INPUTS_OUTPUTS!$D$8)*(INPUTS_OUTPUTS!$D$14*INPUTS_OUTPUTS!$H18/12)*(1+Y$28)</f>
        <v>4725.520833333333</v>
      </c>
      <c r="Z33" s="41">
        <f>(Z$5&lt;=INPUTS_OUTPUTS!$D$8)*(INPUTS_OUTPUTS!$D$14*INPUTS_OUTPUTS!$H18/12)*(1+Z$28)</f>
        <v>4736.7187500000009</v>
      </c>
      <c r="AA33" s="41">
        <f>(AA$5&lt;=INPUTS_OUTPUTS!$D$8)*(INPUTS_OUTPUTS!$D$14*INPUTS_OUTPUTS!$H18/12)*(1+AA$28)</f>
        <v>4747.916666666667</v>
      </c>
      <c r="AB33" s="41">
        <f>(AB$5&lt;=INPUTS_OUTPUTS!$D$8)*(INPUTS_OUTPUTS!$D$14*INPUTS_OUTPUTS!$H18/12)*(1+AB$28)</f>
        <v>4759.1145833333339</v>
      </c>
      <c r="AC33" s="41">
        <f>(AC$5&lt;=INPUTS_OUTPUTS!$D$8)*(INPUTS_OUTPUTS!$D$14*INPUTS_OUTPUTS!$H18/12)*(1+AC$28)</f>
        <v>4770.3125</v>
      </c>
      <c r="AD33" s="41">
        <f>(AD$5&lt;=INPUTS_OUTPUTS!$D$8)*(INPUTS_OUTPUTS!$D$14*INPUTS_OUTPUTS!$H18/12)*(1+AD$28)</f>
        <v>4781.5104166666679</v>
      </c>
      <c r="AE33" s="41">
        <f>(AE$5&lt;=INPUTS_OUTPUTS!$D$8)*(INPUTS_OUTPUTS!$D$14*INPUTS_OUTPUTS!$H18/12)*(1+AE$28)</f>
        <v>4792.7083333333339</v>
      </c>
      <c r="AF33" s="41">
        <f>(AF$5&lt;=INPUTS_OUTPUTS!$D$8)*(INPUTS_OUTPUTS!$D$14*INPUTS_OUTPUTS!$H18/12)*(1+AF$28)</f>
        <v>4803.90625</v>
      </c>
      <c r="AG33" s="41">
        <f>(AG$5&lt;=INPUTS_OUTPUTS!$D$8)*(INPUTS_OUTPUTS!$D$14*INPUTS_OUTPUTS!$H18/12)*(1+AG$28)</f>
        <v>4815.104166666667</v>
      </c>
      <c r="AH33" s="41">
        <f>(AH$5&lt;=INPUTS_OUTPUTS!$D$8)*(INPUTS_OUTPUTS!$D$14*INPUTS_OUTPUTS!$H18/12)*(1+AH$28)</f>
        <v>4826.3020833333339</v>
      </c>
      <c r="AI33" s="41">
        <f>(AI$5&lt;=INPUTS_OUTPUTS!$D$8)*(INPUTS_OUTPUTS!$D$14*INPUTS_OUTPUTS!$H18/12)*(1+AI$28)</f>
        <v>4837.5000000000009</v>
      </c>
      <c r="AJ33" s="41">
        <f>(AJ$5&lt;=INPUTS_OUTPUTS!$D$8)*(INPUTS_OUTPUTS!$D$14*INPUTS_OUTPUTS!$H18/12)*(1+AJ$28)</f>
        <v>4848.697916666667</v>
      </c>
      <c r="AK33" s="41">
        <f>(AK$5&lt;=INPUTS_OUTPUTS!$D$8)*(INPUTS_OUTPUTS!$D$14*INPUTS_OUTPUTS!$H18/12)*(1+AK$28)</f>
        <v>4859.8958333333339</v>
      </c>
      <c r="AL33" s="41">
        <f>(AL$5&lt;=INPUTS_OUTPUTS!$D$8)*(INPUTS_OUTPUTS!$D$14*INPUTS_OUTPUTS!$H18/12)*(1+AL$28)</f>
        <v>4871.0937500000009</v>
      </c>
      <c r="AM33" s="41">
        <f>(AM$5&lt;=INPUTS_OUTPUTS!$D$8)*(INPUTS_OUTPUTS!$D$14*INPUTS_OUTPUTS!$H18/12)*(1+AM$28)</f>
        <v>4882.291666666667</v>
      </c>
      <c r="AN33" s="41">
        <f>(AN$5&lt;=INPUTS_OUTPUTS!$D$8)*(INPUTS_OUTPUTS!$D$14*INPUTS_OUTPUTS!$H18/12)*(1+AN$28)</f>
        <v>4893.4895833333339</v>
      </c>
      <c r="AO33" s="41">
        <f>(AO$5&lt;=INPUTS_OUTPUTS!$D$8)*(INPUTS_OUTPUTS!$D$14*INPUTS_OUTPUTS!$H18/12)*(1+AO$28)</f>
        <v>4904.6875</v>
      </c>
      <c r="AP33" s="41">
        <f>(AP$5&lt;=INPUTS_OUTPUTS!$D$8)*(INPUTS_OUTPUTS!$D$14*INPUTS_OUTPUTS!$H18/12)*(1+AP$28)</f>
        <v>4915.8854166666679</v>
      </c>
      <c r="AQ33" s="41">
        <f>(AQ$5&lt;=INPUTS_OUTPUTS!$D$8)*(INPUTS_OUTPUTS!$D$14*INPUTS_OUTPUTS!$H18/12)*(1+AQ$28)</f>
        <v>4927.0833333333339</v>
      </c>
      <c r="AR33" s="41">
        <f>(AR$5&lt;=INPUTS_OUTPUTS!$D$8)*(INPUTS_OUTPUTS!$D$14*INPUTS_OUTPUTS!$H18/12)*(1+AR$28)</f>
        <v>4938.2812500000009</v>
      </c>
      <c r="AS33" s="41">
        <f>(AS$5&lt;=INPUTS_OUTPUTS!$D$8)*(INPUTS_OUTPUTS!$D$14*INPUTS_OUTPUTS!$H18/12)*(1+AS$28)</f>
        <v>4949.479166666667</v>
      </c>
      <c r="AT33" s="41">
        <f>(AT$5&lt;=INPUTS_OUTPUTS!$D$8)*(INPUTS_OUTPUTS!$D$14*INPUTS_OUTPUTS!$H18/12)*(1+AT$28)</f>
        <v>4960.6770833333339</v>
      </c>
      <c r="AU33" s="41">
        <f>(AU$5&lt;=INPUTS_OUTPUTS!$D$8)*(INPUTS_OUTPUTS!$D$14*INPUTS_OUTPUTS!$H18/12)*(1+AU$28)</f>
        <v>4971.8750000000009</v>
      </c>
      <c r="AV33" s="41">
        <f>(AV$5&lt;=INPUTS_OUTPUTS!$D$8)*(INPUTS_OUTPUTS!$D$14*INPUTS_OUTPUTS!$H18/12)*(1+AV$28)</f>
        <v>4983.072916666667</v>
      </c>
      <c r="AW33" s="41">
        <f>(AW$5&lt;=INPUTS_OUTPUTS!$D$8)*(INPUTS_OUTPUTS!$D$14*INPUTS_OUTPUTS!$H18/12)*(1+AW$28)</f>
        <v>4994.2708333333339</v>
      </c>
      <c r="AX33" s="41">
        <f>(AX$5&lt;=INPUTS_OUTPUTS!$D$8)*(INPUTS_OUTPUTS!$D$14*INPUTS_OUTPUTS!$H18/12)*(1+AX$28)</f>
        <v>5005.4687500000009</v>
      </c>
      <c r="AY33" s="41">
        <f>(AY$5&lt;=INPUTS_OUTPUTS!$D$8)*(INPUTS_OUTPUTS!$D$14*INPUTS_OUTPUTS!$H18/12)*(1+AY$28)</f>
        <v>5016.6666666666679</v>
      </c>
      <c r="AZ33" s="41">
        <f>(AZ$5&lt;=INPUTS_OUTPUTS!$D$8)*(INPUTS_OUTPUTS!$D$14*INPUTS_OUTPUTS!$H18/12)*(1+AZ$28)</f>
        <v>0</v>
      </c>
      <c r="BA33" s="41">
        <f>(BA$5&lt;=INPUTS_OUTPUTS!$D$8)*(INPUTS_OUTPUTS!$D$14*INPUTS_OUTPUTS!$H18/12)*(1+BA$28)</f>
        <v>0</v>
      </c>
      <c r="BB33" s="41">
        <f>(BB$5&lt;=INPUTS_OUTPUTS!$D$8)*(INPUTS_OUTPUTS!$D$14*INPUTS_OUTPUTS!$H18/12)*(1+BB$28)</f>
        <v>0</v>
      </c>
      <c r="BC33" s="41">
        <f>(BC$5&lt;=INPUTS_OUTPUTS!$D$8)*(INPUTS_OUTPUTS!$D$14*INPUTS_OUTPUTS!$H18/12)*(1+BC$28)</f>
        <v>0</v>
      </c>
      <c r="BD33" s="41">
        <f>(BD$5&lt;=INPUTS_OUTPUTS!$D$8)*(INPUTS_OUTPUTS!$D$14*INPUTS_OUTPUTS!$H18/12)*(1+BD$28)</f>
        <v>0</v>
      </c>
      <c r="BE33" s="41">
        <f>(BE$5&lt;=INPUTS_OUTPUTS!$D$8)*(INPUTS_OUTPUTS!$D$14*INPUTS_OUTPUTS!$H18/12)*(1+BE$28)</f>
        <v>0</v>
      </c>
      <c r="BF33" s="41">
        <f>(BF$5&lt;=INPUTS_OUTPUTS!$D$8)*(INPUTS_OUTPUTS!$D$14*INPUTS_OUTPUTS!$H18/12)*(1+BF$28)</f>
        <v>0</v>
      </c>
      <c r="BG33" s="41">
        <f>(BG$5&lt;=INPUTS_OUTPUTS!$D$8)*(INPUTS_OUTPUTS!$D$14*INPUTS_OUTPUTS!$H18/12)*(1+BG$28)</f>
        <v>0</v>
      </c>
      <c r="BH33" s="41">
        <f>(BH$5&lt;=INPUTS_OUTPUTS!$D$8)*(INPUTS_OUTPUTS!$D$14*INPUTS_OUTPUTS!$H18/12)*(1+BH$28)</f>
        <v>0</v>
      </c>
      <c r="BI33" s="41">
        <f>(BI$5&lt;=INPUTS_OUTPUTS!$D$8)*(INPUTS_OUTPUTS!$D$14*INPUTS_OUTPUTS!$H18/12)*(1+BI$28)</f>
        <v>0</v>
      </c>
      <c r="BJ33" s="41">
        <f>(BJ$5&lt;=INPUTS_OUTPUTS!$D$8)*(INPUTS_OUTPUTS!$D$14*INPUTS_OUTPUTS!$H18/12)*(1+BJ$28)</f>
        <v>0</v>
      </c>
      <c r="BK33" s="41">
        <f>(BK$5&lt;=INPUTS_OUTPUTS!$D$8)*(INPUTS_OUTPUTS!$D$14*INPUTS_OUTPUTS!$H18/12)*(1+BK$28)</f>
        <v>0</v>
      </c>
      <c r="BL33" s="41">
        <f>(BL$5&lt;=INPUTS_OUTPUTS!$D$8)*(INPUTS_OUTPUTS!$D$14*INPUTS_OUTPUTS!$H18/12)*(1+BL$28)</f>
        <v>0</v>
      </c>
    </row>
    <row r="34" spans="1:64" ht="15" customHeight="1" x14ac:dyDescent="0.3">
      <c r="B34" s="37" t="str">
        <f>INPUTS_OUTPUTS!F19</f>
        <v>Block Management p/a</v>
      </c>
      <c r="C34" s="41">
        <f>(C$5&lt;=INPUTS_OUTPUTS!$D$8)*(INPUTS_OUTPUTS!$D$14*INPUTS_OUTPUTS!$H19/12)*(1+C$28)</f>
        <v>4479.166666666667</v>
      </c>
      <c r="D34" s="41">
        <f>(D$5&lt;=INPUTS_OUTPUTS!$D$8)*(INPUTS_OUTPUTS!$D$14*INPUTS_OUTPUTS!$H19/12)*(1+D$28)</f>
        <v>4490.364583333333</v>
      </c>
      <c r="E34" s="41">
        <f>(E$5&lt;=INPUTS_OUTPUTS!$D$8)*(INPUTS_OUTPUTS!$D$14*INPUTS_OUTPUTS!$H19/12)*(1+E$28)</f>
        <v>4501.5625</v>
      </c>
      <c r="F34" s="41">
        <f>(F$5&lt;=INPUTS_OUTPUTS!$D$8)*(INPUTS_OUTPUTS!$D$14*INPUTS_OUTPUTS!$H19/12)*(1+F$28)</f>
        <v>4512.760416666667</v>
      </c>
      <c r="G34" s="41">
        <f>(G$5&lt;=INPUTS_OUTPUTS!$D$8)*(INPUTS_OUTPUTS!$D$14*INPUTS_OUTPUTS!$H19/12)*(1+G$28)</f>
        <v>4523.9583333333339</v>
      </c>
      <c r="H34" s="41">
        <f>(H$5&lt;=INPUTS_OUTPUTS!$D$8)*(INPUTS_OUTPUTS!$D$14*INPUTS_OUTPUTS!$H19/12)*(1+H$28)</f>
        <v>4535.15625</v>
      </c>
      <c r="I34" s="41">
        <f>(I$5&lt;=INPUTS_OUTPUTS!$D$8)*(INPUTS_OUTPUTS!$D$14*INPUTS_OUTPUTS!$H19/12)*(1+I$28)</f>
        <v>4546.354166666667</v>
      </c>
      <c r="J34" s="41">
        <f>(J$5&lt;=INPUTS_OUTPUTS!$D$8)*(INPUTS_OUTPUTS!$D$14*INPUTS_OUTPUTS!$H19/12)*(1+J$28)</f>
        <v>4557.5520833333339</v>
      </c>
      <c r="K34" s="41">
        <f>(K$5&lt;=INPUTS_OUTPUTS!$D$8)*(INPUTS_OUTPUTS!$D$14*INPUTS_OUTPUTS!$H19/12)*(1+K$28)</f>
        <v>4568.75</v>
      </c>
      <c r="L34" s="41">
        <f>(L$5&lt;=INPUTS_OUTPUTS!$D$8)*(INPUTS_OUTPUTS!$D$14*INPUTS_OUTPUTS!$H19/12)*(1+L$28)</f>
        <v>4579.947916666667</v>
      </c>
      <c r="M34" s="41">
        <f>(M$5&lt;=INPUTS_OUTPUTS!$D$8)*(INPUTS_OUTPUTS!$D$14*INPUTS_OUTPUTS!$H19/12)*(1+M$28)</f>
        <v>4591.145833333333</v>
      </c>
      <c r="N34" s="41">
        <f>(N$5&lt;=INPUTS_OUTPUTS!$D$8)*(INPUTS_OUTPUTS!$D$14*INPUTS_OUTPUTS!$H19/12)*(1+N$28)</f>
        <v>4602.3437500000009</v>
      </c>
      <c r="O34" s="41">
        <f>(O$5&lt;=INPUTS_OUTPUTS!$D$8)*(INPUTS_OUTPUTS!$D$14*INPUTS_OUTPUTS!$H19/12)*(1+O$28)</f>
        <v>4613.541666666667</v>
      </c>
      <c r="P34" s="41">
        <f>(P$5&lt;=INPUTS_OUTPUTS!$D$8)*(INPUTS_OUTPUTS!$D$14*INPUTS_OUTPUTS!$H19/12)*(1+P$28)</f>
        <v>4624.7395833333339</v>
      </c>
      <c r="Q34" s="41">
        <f>(Q$5&lt;=INPUTS_OUTPUTS!$D$8)*(INPUTS_OUTPUTS!$D$14*INPUTS_OUTPUTS!$H19/12)*(1+Q$28)</f>
        <v>4635.9375</v>
      </c>
      <c r="R34" s="41">
        <f>(R$5&lt;=INPUTS_OUTPUTS!$D$8)*(INPUTS_OUTPUTS!$D$14*INPUTS_OUTPUTS!$H19/12)*(1+R$28)</f>
        <v>4647.135416666667</v>
      </c>
      <c r="S34" s="41">
        <f>(S$5&lt;=INPUTS_OUTPUTS!$D$8)*(INPUTS_OUTPUTS!$D$14*INPUTS_OUTPUTS!$H19/12)*(1+S$28)</f>
        <v>4658.3333333333339</v>
      </c>
      <c r="T34" s="41">
        <f>(T$5&lt;=INPUTS_OUTPUTS!$D$8)*(INPUTS_OUTPUTS!$D$14*INPUTS_OUTPUTS!$H19/12)*(1+T$28)</f>
        <v>4669.53125</v>
      </c>
      <c r="U34" s="41">
        <f>(U$5&lt;=INPUTS_OUTPUTS!$D$8)*(INPUTS_OUTPUTS!$D$14*INPUTS_OUTPUTS!$H19/12)*(1+U$28)</f>
        <v>4680.729166666667</v>
      </c>
      <c r="V34" s="41">
        <f>(V$5&lt;=INPUTS_OUTPUTS!$D$8)*(INPUTS_OUTPUTS!$D$14*INPUTS_OUTPUTS!$H19/12)*(1+V$28)</f>
        <v>4691.9270833333339</v>
      </c>
      <c r="W34" s="41">
        <f>(W$5&lt;=INPUTS_OUTPUTS!$D$8)*(INPUTS_OUTPUTS!$D$14*INPUTS_OUTPUTS!$H19/12)*(1+W$28)</f>
        <v>4703.1250000000009</v>
      </c>
      <c r="X34" s="41">
        <f>(X$5&lt;=INPUTS_OUTPUTS!$D$8)*(INPUTS_OUTPUTS!$D$14*INPUTS_OUTPUTS!$H19/12)*(1+X$28)</f>
        <v>4714.322916666667</v>
      </c>
      <c r="Y34" s="41">
        <f>(Y$5&lt;=INPUTS_OUTPUTS!$D$8)*(INPUTS_OUTPUTS!$D$14*INPUTS_OUTPUTS!$H19/12)*(1+Y$28)</f>
        <v>4725.520833333333</v>
      </c>
      <c r="Z34" s="41">
        <f>(Z$5&lt;=INPUTS_OUTPUTS!$D$8)*(INPUTS_OUTPUTS!$D$14*INPUTS_OUTPUTS!$H19/12)*(1+Z$28)</f>
        <v>4736.7187500000009</v>
      </c>
      <c r="AA34" s="41">
        <f>(AA$5&lt;=INPUTS_OUTPUTS!$D$8)*(INPUTS_OUTPUTS!$D$14*INPUTS_OUTPUTS!$H19/12)*(1+AA$28)</f>
        <v>4747.916666666667</v>
      </c>
      <c r="AB34" s="41">
        <f>(AB$5&lt;=INPUTS_OUTPUTS!$D$8)*(INPUTS_OUTPUTS!$D$14*INPUTS_OUTPUTS!$H19/12)*(1+AB$28)</f>
        <v>4759.1145833333339</v>
      </c>
      <c r="AC34" s="41">
        <f>(AC$5&lt;=INPUTS_OUTPUTS!$D$8)*(INPUTS_OUTPUTS!$D$14*INPUTS_OUTPUTS!$H19/12)*(1+AC$28)</f>
        <v>4770.3125</v>
      </c>
      <c r="AD34" s="41">
        <f>(AD$5&lt;=INPUTS_OUTPUTS!$D$8)*(INPUTS_OUTPUTS!$D$14*INPUTS_OUTPUTS!$H19/12)*(1+AD$28)</f>
        <v>4781.5104166666679</v>
      </c>
      <c r="AE34" s="41">
        <f>(AE$5&lt;=INPUTS_OUTPUTS!$D$8)*(INPUTS_OUTPUTS!$D$14*INPUTS_OUTPUTS!$H19/12)*(1+AE$28)</f>
        <v>4792.7083333333339</v>
      </c>
      <c r="AF34" s="41">
        <f>(AF$5&lt;=INPUTS_OUTPUTS!$D$8)*(INPUTS_OUTPUTS!$D$14*INPUTS_OUTPUTS!$H19/12)*(1+AF$28)</f>
        <v>4803.90625</v>
      </c>
      <c r="AG34" s="41">
        <f>(AG$5&lt;=INPUTS_OUTPUTS!$D$8)*(INPUTS_OUTPUTS!$D$14*INPUTS_OUTPUTS!$H19/12)*(1+AG$28)</f>
        <v>4815.104166666667</v>
      </c>
      <c r="AH34" s="41">
        <f>(AH$5&lt;=INPUTS_OUTPUTS!$D$8)*(INPUTS_OUTPUTS!$D$14*INPUTS_OUTPUTS!$H19/12)*(1+AH$28)</f>
        <v>4826.3020833333339</v>
      </c>
      <c r="AI34" s="41">
        <f>(AI$5&lt;=INPUTS_OUTPUTS!$D$8)*(INPUTS_OUTPUTS!$D$14*INPUTS_OUTPUTS!$H19/12)*(1+AI$28)</f>
        <v>4837.5000000000009</v>
      </c>
      <c r="AJ34" s="41">
        <f>(AJ$5&lt;=INPUTS_OUTPUTS!$D$8)*(INPUTS_OUTPUTS!$D$14*INPUTS_OUTPUTS!$H19/12)*(1+AJ$28)</f>
        <v>4848.697916666667</v>
      </c>
      <c r="AK34" s="41">
        <f>(AK$5&lt;=INPUTS_OUTPUTS!$D$8)*(INPUTS_OUTPUTS!$D$14*INPUTS_OUTPUTS!$H19/12)*(1+AK$28)</f>
        <v>4859.8958333333339</v>
      </c>
      <c r="AL34" s="41">
        <f>(AL$5&lt;=INPUTS_OUTPUTS!$D$8)*(INPUTS_OUTPUTS!$D$14*INPUTS_OUTPUTS!$H19/12)*(1+AL$28)</f>
        <v>4871.0937500000009</v>
      </c>
      <c r="AM34" s="41">
        <f>(AM$5&lt;=INPUTS_OUTPUTS!$D$8)*(INPUTS_OUTPUTS!$D$14*INPUTS_OUTPUTS!$H19/12)*(1+AM$28)</f>
        <v>4882.291666666667</v>
      </c>
      <c r="AN34" s="41">
        <f>(AN$5&lt;=INPUTS_OUTPUTS!$D$8)*(INPUTS_OUTPUTS!$D$14*INPUTS_OUTPUTS!$H19/12)*(1+AN$28)</f>
        <v>4893.4895833333339</v>
      </c>
      <c r="AO34" s="41">
        <f>(AO$5&lt;=INPUTS_OUTPUTS!$D$8)*(INPUTS_OUTPUTS!$D$14*INPUTS_OUTPUTS!$H19/12)*(1+AO$28)</f>
        <v>4904.6875</v>
      </c>
      <c r="AP34" s="41">
        <f>(AP$5&lt;=INPUTS_OUTPUTS!$D$8)*(INPUTS_OUTPUTS!$D$14*INPUTS_OUTPUTS!$H19/12)*(1+AP$28)</f>
        <v>4915.8854166666679</v>
      </c>
      <c r="AQ34" s="41">
        <f>(AQ$5&lt;=INPUTS_OUTPUTS!$D$8)*(INPUTS_OUTPUTS!$D$14*INPUTS_OUTPUTS!$H19/12)*(1+AQ$28)</f>
        <v>4927.0833333333339</v>
      </c>
      <c r="AR34" s="41">
        <f>(AR$5&lt;=INPUTS_OUTPUTS!$D$8)*(INPUTS_OUTPUTS!$D$14*INPUTS_OUTPUTS!$H19/12)*(1+AR$28)</f>
        <v>4938.2812500000009</v>
      </c>
      <c r="AS34" s="41">
        <f>(AS$5&lt;=INPUTS_OUTPUTS!$D$8)*(INPUTS_OUTPUTS!$D$14*INPUTS_OUTPUTS!$H19/12)*(1+AS$28)</f>
        <v>4949.479166666667</v>
      </c>
      <c r="AT34" s="41">
        <f>(AT$5&lt;=INPUTS_OUTPUTS!$D$8)*(INPUTS_OUTPUTS!$D$14*INPUTS_OUTPUTS!$H19/12)*(1+AT$28)</f>
        <v>4960.6770833333339</v>
      </c>
      <c r="AU34" s="41">
        <f>(AU$5&lt;=INPUTS_OUTPUTS!$D$8)*(INPUTS_OUTPUTS!$D$14*INPUTS_OUTPUTS!$H19/12)*(1+AU$28)</f>
        <v>4971.8750000000009</v>
      </c>
      <c r="AV34" s="41">
        <f>(AV$5&lt;=INPUTS_OUTPUTS!$D$8)*(INPUTS_OUTPUTS!$D$14*INPUTS_OUTPUTS!$H19/12)*(1+AV$28)</f>
        <v>4983.072916666667</v>
      </c>
      <c r="AW34" s="41">
        <f>(AW$5&lt;=INPUTS_OUTPUTS!$D$8)*(INPUTS_OUTPUTS!$D$14*INPUTS_OUTPUTS!$H19/12)*(1+AW$28)</f>
        <v>4994.2708333333339</v>
      </c>
      <c r="AX34" s="41">
        <f>(AX$5&lt;=INPUTS_OUTPUTS!$D$8)*(INPUTS_OUTPUTS!$D$14*INPUTS_OUTPUTS!$H19/12)*(1+AX$28)</f>
        <v>5005.4687500000009</v>
      </c>
      <c r="AY34" s="41">
        <f>(AY$5&lt;=INPUTS_OUTPUTS!$D$8)*(INPUTS_OUTPUTS!$D$14*INPUTS_OUTPUTS!$H19/12)*(1+AY$28)</f>
        <v>5016.6666666666679</v>
      </c>
      <c r="AZ34" s="41">
        <f>(AZ$5&lt;=INPUTS_OUTPUTS!$D$8)*(INPUTS_OUTPUTS!$D$14*INPUTS_OUTPUTS!$H19/12)*(1+AZ$28)</f>
        <v>0</v>
      </c>
      <c r="BA34" s="41">
        <f>(BA$5&lt;=INPUTS_OUTPUTS!$D$8)*(INPUTS_OUTPUTS!$D$14*INPUTS_OUTPUTS!$H19/12)*(1+BA$28)</f>
        <v>0</v>
      </c>
      <c r="BB34" s="41">
        <f>(BB$5&lt;=INPUTS_OUTPUTS!$D$8)*(INPUTS_OUTPUTS!$D$14*INPUTS_OUTPUTS!$H19/12)*(1+BB$28)</f>
        <v>0</v>
      </c>
      <c r="BC34" s="41">
        <f>(BC$5&lt;=INPUTS_OUTPUTS!$D$8)*(INPUTS_OUTPUTS!$D$14*INPUTS_OUTPUTS!$H19/12)*(1+BC$28)</f>
        <v>0</v>
      </c>
      <c r="BD34" s="41">
        <f>(BD$5&lt;=INPUTS_OUTPUTS!$D$8)*(INPUTS_OUTPUTS!$D$14*INPUTS_OUTPUTS!$H19/12)*(1+BD$28)</f>
        <v>0</v>
      </c>
      <c r="BE34" s="41">
        <f>(BE$5&lt;=INPUTS_OUTPUTS!$D$8)*(INPUTS_OUTPUTS!$D$14*INPUTS_OUTPUTS!$H19/12)*(1+BE$28)</f>
        <v>0</v>
      </c>
      <c r="BF34" s="41">
        <f>(BF$5&lt;=INPUTS_OUTPUTS!$D$8)*(INPUTS_OUTPUTS!$D$14*INPUTS_OUTPUTS!$H19/12)*(1+BF$28)</f>
        <v>0</v>
      </c>
      <c r="BG34" s="41">
        <f>(BG$5&lt;=INPUTS_OUTPUTS!$D$8)*(INPUTS_OUTPUTS!$D$14*INPUTS_OUTPUTS!$H19/12)*(1+BG$28)</f>
        <v>0</v>
      </c>
      <c r="BH34" s="41">
        <f>(BH$5&lt;=INPUTS_OUTPUTS!$D$8)*(INPUTS_OUTPUTS!$D$14*INPUTS_OUTPUTS!$H19/12)*(1+BH$28)</f>
        <v>0</v>
      </c>
      <c r="BI34" s="41">
        <f>(BI$5&lt;=INPUTS_OUTPUTS!$D$8)*(INPUTS_OUTPUTS!$D$14*INPUTS_OUTPUTS!$H19/12)*(1+BI$28)</f>
        <v>0</v>
      </c>
      <c r="BJ34" s="41">
        <f>(BJ$5&lt;=INPUTS_OUTPUTS!$D$8)*(INPUTS_OUTPUTS!$D$14*INPUTS_OUTPUTS!$H19/12)*(1+BJ$28)</f>
        <v>0</v>
      </c>
      <c r="BK34" s="41">
        <f>(BK$5&lt;=INPUTS_OUTPUTS!$D$8)*(INPUTS_OUTPUTS!$D$14*INPUTS_OUTPUTS!$H19/12)*(1+BK$28)</f>
        <v>0</v>
      </c>
      <c r="BL34" s="41">
        <f>(BL$5&lt;=INPUTS_OUTPUTS!$D$8)*(INPUTS_OUTPUTS!$D$14*INPUTS_OUTPUTS!$H19/12)*(1+BL$28)</f>
        <v>0</v>
      </c>
    </row>
    <row r="35" spans="1:64" ht="15" customHeight="1" x14ac:dyDescent="0.3">
      <c r="B35" s="37" t="str">
        <f>INPUTS_OUTPUTS!F20</f>
        <v>Estate Management p/a</v>
      </c>
      <c r="C35" s="41">
        <f>(C$5&lt;=INPUTS_OUTPUTS!$D$8)*(INPUTS_OUTPUTS!$D$14*INPUTS_OUTPUTS!$H20/12)*(1+C$28)</f>
        <v>6270.833333333333</v>
      </c>
      <c r="D35" s="41">
        <f>(D$5&lt;=INPUTS_OUTPUTS!$D$8)*(INPUTS_OUTPUTS!$D$14*INPUTS_OUTPUTS!$H20/12)*(1+D$28)</f>
        <v>6286.5104166666661</v>
      </c>
      <c r="E35" s="41">
        <f>(E$5&lt;=INPUTS_OUTPUTS!$D$8)*(INPUTS_OUTPUTS!$D$14*INPUTS_OUTPUTS!$H20/12)*(1+E$28)</f>
        <v>6302.1874999999991</v>
      </c>
      <c r="F35" s="41">
        <f>(F$5&lt;=INPUTS_OUTPUTS!$D$8)*(INPUTS_OUTPUTS!$D$14*INPUTS_OUTPUTS!$H20/12)*(1+F$28)</f>
        <v>6317.864583333333</v>
      </c>
      <c r="G35" s="41">
        <f>(G$5&lt;=INPUTS_OUTPUTS!$D$8)*(INPUTS_OUTPUTS!$D$14*INPUTS_OUTPUTS!$H20/12)*(1+G$28)</f>
        <v>6333.5416666666661</v>
      </c>
      <c r="H35" s="41">
        <f>(H$5&lt;=INPUTS_OUTPUTS!$D$8)*(INPUTS_OUTPUTS!$D$14*INPUTS_OUTPUTS!$H20/12)*(1+H$28)</f>
        <v>6349.2187499999991</v>
      </c>
      <c r="I35" s="41">
        <f>(I$5&lt;=INPUTS_OUTPUTS!$D$8)*(INPUTS_OUTPUTS!$D$14*INPUTS_OUTPUTS!$H20/12)*(1+I$28)</f>
        <v>6364.8958333333321</v>
      </c>
      <c r="J35" s="41">
        <f>(J$5&lt;=INPUTS_OUTPUTS!$D$8)*(INPUTS_OUTPUTS!$D$14*INPUTS_OUTPUTS!$H20/12)*(1+J$28)</f>
        <v>6380.572916666667</v>
      </c>
      <c r="K35" s="41">
        <f>(K$5&lt;=INPUTS_OUTPUTS!$D$8)*(INPUTS_OUTPUTS!$D$14*INPUTS_OUTPUTS!$H20/12)*(1+K$28)</f>
        <v>6396.25</v>
      </c>
      <c r="L35" s="41">
        <f>(L$5&lt;=INPUTS_OUTPUTS!$D$8)*(INPUTS_OUTPUTS!$D$14*INPUTS_OUTPUTS!$H20/12)*(1+L$28)</f>
        <v>6411.927083333333</v>
      </c>
      <c r="M35" s="41">
        <f>(M$5&lt;=INPUTS_OUTPUTS!$D$8)*(INPUTS_OUTPUTS!$D$14*INPUTS_OUTPUTS!$H20/12)*(1+M$28)</f>
        <v>6427.6041666666661</v>
      </c>
      <c r="N35" s="41">
        <f>(N$5&lt;=INPUTS_OUTPUTS!$D$8)*(INPUTS_OUTPUTS!$D$14*INPUTS_OUTPUTS!$H20/12)*(1+N$28)</f>
        <v>6443.28125</v>
      </c>
      <c r="O35" s="41">
        <f>(O$5&lt;=INPUTS_OUTPUTS!$D$8)*(INPUTS_OUTPUTS!$D$14*INPUTS_OUTPUTS!$H20/12)*(1+O$28)</f>
        <v>6458.958333333333</v>
      </c>
      <c r="P35" s="41">
        <f>(P$5&lt;=INPUTS_OUTPUTS!$D$8)*(INPUTS_OUTPUTS!$D$14*INPUTS_OUTPUTS!$H20/12)*(1+P$28)</f>
        <v>6474.6354166666661</v>
      </c>
      <c r="Q35" s="41">
        <f>(Q$5&lt;=INPUTS_OUTPUTS!$D$8)*(INPUTS_OUTPUTS!$D$14*INPUTS_OUTPUTS!$H20/12)*(1+Q$28)</f>
        <v>6490.3124999999991</v>
      </c>
      <c r="R35" s="41">
        <f>(R$5&lt;=INPUTS_OUTPUTS!$D$8)*(INPUTS_OUTPUTS!$D$14*INPUTS_OUTPUTS!$H20/12)*(1+R$28)</f>
        <v>6505.9895833333339</v>
      </c>
      <c r="S35" s="41">
        <f>(S$5&lt;=INPUTS_OUTPUTS!$D$8)*(INPUTS_OUTPUTS!$D$14*INPUTS_OUTPUTS!$H20/12)*(1+S$28)</f>
        <v>6521.666666666667</v>
      </c>
      <c r="T35" s="41">
        <f>(T$5&lt;=INPUTS_OUTPUTS!$D$8)*(INPUTS_OUTPUTS!$D$14*INPUTS_OUTPUTS!$H20/12)*(1+T$28)</f>
        <v>6537.34375</v>
      </c>
      <c r="U35" s="41">
        <f>(U$5&lt;=INPUTS_OUTPUTS!$D$8)*(INPUTS_OUTPUTS!$D$14*INPUTS_OUTPUTS!$H20/12)*(1+U$28)</f>
        <v>6553.0208333333321</v>
      </c>
      <c r="V35" s="41">
        <f>(V$5&lt;=INPUTS_OUTPUTS!$D$8)*(INPUTS_OUTPUTS!$D$14*INPUTS_OUTPUTS!$H20/12)*(1+V$28)</f>
        <v>6568.697916666667</v>
      </c>
      <c r="W35" s="41">
        <f>(W$5&lt;=INPUTS_OUTPUTS!$D$8)*(INPUTS_OUTPUTS!$D$14*INPUTS_OUTPUTS!$H20/12)*(1+W$28)</f>
        <v>6584.375</v>
      </c>
      <c r="X35" s="41">
        <f>(X$5&lt;=INPUTS_OUTPUTS!$D$8)*(INPUTS_OUTPUTS!$D$14*INPUTS_OUTPUTS!$H20/12)*(1+X$28)</f>
        <v>6600.052083333333</v>
      </c>
      <c r="Y35" s="41">
        <f>(Y$5&lt;=INPUTS_OUTPUTS!$D$8)*(INPUTS_OUTPUTS!$D$14*INPUTS_OUTPUTS!$H20/12)*(1+Y$28)</f>
        <v>6615.7291666666661</v>
      </c>
      <c r="Z35" s="41">
        <f>(Z$5&lt;=INPUTS_OUTPUTS!$D$8)*(INPUTS_OUTPUTS!$D$14*INPUTS_OUTPUTS!$H20/12)*(1+Z$28)</f>
        <v>6631.40625</v>
      </c>
      <c r="AA35" s="41">
        <f>(AA$5&lt;=INPUTS_OUTPUTS!$D$8)*(INPUTS_OUTPUTS!$D$14*INPUTS_OUTPUTS!$H20/12)*(1+AA$28)</f>
        <v>6647.083333333333</v>
      </c>
      <c r="AB35" s="41">
        <f>(AB$5&lt;=INPUTS_OUTPUTS!$D$8)*(INPUTS_OUTPUTS!$D$14*INPUTS_OUTPUTS!$H20/12)*(1+AB$28)</f>
        <v>6662.7604166666661</v>
      </c>
      <c r="AC35" s="41">
        <f>(AC$5&lt;=INPUTS_OUTPUTS!$D$8)*(INPUTS_OUTPUTS!$D$14*INPUTS_OUTPUTS!$H20/12)*(1+AC$28)</f>
        <v>6678.4374999999991</v>
      </c>
      <c r="AD35" s="41">
        <f>(AD$5&lt;=INPUTS_OUTPUTS!$D$8)*(INPUTS_OUTPUTS!$D$14*INPUTS_OUTPUTS!$H20/12)*(1+AD$28)</f>
        <v>6694.1145833333339</v>
      </c>
      <c r="AE35" s="41">
        <f>(AE$5&lt;=INPUTS_OUTPUTS!$D$8)*(INPUTS_OUTPUTS!$D$14*INPUTS_OUTPUTS!$H20/12)*(1+AE$28)</f>
        <v>6709.791666666667</v>
      </c>
      <c r="AF35" s="41">
        <f>(AF$5&lt;=INPUTS_OUTPUTS!$D$8)*(INPUTS_OUTPUTS!$D$14*INPUTS_OUTPUTS!$H20/12)*(1+AF$28)</f>
        <v>6725.46875</v>
      </c>
      <c r="AG35" s="41">
        <f>(AG$5&lt;=INPUTS_OUTPUTS!$D$8)*(INPUTS_OUTPUTS!$D$14*INPUTS_OUTPUTS!$H20/12)*(1+AG$28)</f>
        <v>6741.145833333333</v>
      </c>
      <c r="AH35" s="41">
        <f>(AH$5&lt;=INPUTS_OUTPUTS!$D$8)*(INPUTS_OUTPUTS!$D$14*INPUTS_OUTPUTS!$H20/12)*(1+AH$28)</f>
        <v>6756.822916666667</v>
      </c>
      <c r="AI35" s="41">
        <f>(AI$5&lt;=INPUTS_OUTPUTS!$D$8)*(INPUTS_OUTPUTS!$D$14*INPUTS_OUTPUTS!$H20/12)*(1+AI$28)</f>
        <v>6772.5</v>
      </c>
      <c r="AJ35" s="41">
        <f>(AJ$5&lt;=INPUTS_OUTPUTS!$D$8)*(INPUTS_OUTPUTS!$D$14*INPUTS_OUTPUTS!$H20/12)*(1+AJ$28)</f>
        <v>6788.177083333333</v>
      </c>
      <c r="AK35" s="41">
        <f>(AK$5&lt;=INPUTS_OUTPUTS!$D$8)*(INPUTS_OUTPUTS!$D$14*INPUTS_OUTPUTS!$H20/12)*(1+AK$28)</f>
        <v>6803.8541666666661</v>
      </c>
      <c r="AL35" s="41">
        <f>(AL$5&lt;=INPUTS_OUTPUTS!$D$8)*(INPUTS_OUTPUTS!$D$14*INPUTS_OUTPUTS!$H20/12)*(1+AL$28)</f>
        <v>6819.5312500000009</v>
      </c>
      <c r="AM35" s="41">
        <f>(AM$5&lt;=INPUTS_OUTPUTS!$D$8)*(INPUTS_OUTPUTS!$D$14*INPUTS_OUTPUTS!$H20/12)*(1+AM$28)</f>
        <v>6835.2083333333339</v>
      </c>
      <c r="AN35" s="41">
        <f>(AN$5&lt;=INPUTS_OUTPUTS!$D$8)*(INPUTS_OUTPUTS!$D$14*INPUTS_OUTPUTS!$H20/12)*(1+AN$28)</f>
        <v>6850.8854166666661</v>
      </c>
      <c r="AO35" s="41">
        <f>(AO$5&lt;=INPUTS_OUTPUTS!$D$8)*(INPUTS_OUTPUTS!$D$14*INPUTS_OUTPUTS!$H20/12)*(1+AO$28)</f>
        <v>6866.5624999999991</v>
      </c>
      <c r="AP35" s="41">
        <f>(AP$5&lt;=INPUTS_OUTPUTS!$D$8)*(INPUTS_OUTPUTS!$D$14*INPUTS_OUTPUTS!$H20/12)*(1+AP$28)</f>
        <v>6882.2395833333339</v>
      </c>
      <c r="AQ35" s="41">
        <f>(AQ$5&lt;=INPUTS_OUTPUTS!$D$8)*(INPUTS_OUTPUTS!$D$14*INPUTS_OUTPUTS!$H20/12)*(1+AQ$28)</f>
        <v>6897.916666666667</v>
      </c>
      <c r="AR35" s="41">
        <f>(AR$5&lt;=INPUTS_OUTPUTS!$D$8)*(INPUTS_OUTPUTS!$D$14*INPUTS_OUTPUTS!$H20/12)*(1+AR$28)</f>
        <v>6913.59375</v>
      </c>
      <c r="AS35" s="41">
        <f>(AS$5&lt;=INPUTS_OUTPUTS!$D$8)*(INPUTS_OUTPUTS!$D$14*INPUTS_OUTPUTS!$H20/12)*(1+AS$28)</f>
        <v>6929.270833333333</v>
      </c>
      <c r="AT35" s="41">
        <f>(AT$5&lt;=INPUTS_OUTPUTS!$D$8)*(INPUTS_OUTPUTS!$D$14*INPUTS_OUTPUTS!$H20/12)*(1+AT$28)</f>
        <v>6944.947916666667</v>
      </c>
      <c r="AU35" s="41">
        <f>(AU$5&lt;=INPUTS_OUTPUTS!$D$8)*(INPUTS_OUTPUTS!$D$14*INPUTS_OUTPUTS!$H20/12)*(1+AU$28)</f>
        <v>6960.625</v>
      </c>
      <c r="AV35" s="41">
        <f>(AV$5&lt;=INPUTS_OUTPUTS!$D$8)*(INPUTS_OUTPUTS!$D$14*INPUTS_OUTPUTS!$H20/12)*(1+AV$28)</f>
        <v>6976.302083333333</v>
      </c>
      <c r="AW35" s="41">
        <f>(AW$5&lt;=INPUTS_OUTPUTS!$D$8)*(INPUTS_OUTPUTS!$D$14*INPUTS_OUTPUTS!$H20/12)*(1+AW$28)</f>
        <v>6991.9791666666661</v>
      </c>
      <c r="AX35" s="41">
        <f>(AX$5&lt;=INPUTS_OUTPUTS!$D$8)*(INPUTS_OUTPUTS!$D$14*INPUTS_OUTPUTS!$H20/12)*(1+AX$28)</f>
        <v>7007.6562500000009</v>
      </c>
      <c r="AY35" s="41">
        <f>(AY$5&lt;=INPUTS_OUTPUTS!$D$8)*(INPUTS_OUTPUTS!$D$14*INPUTS_OUTPUTS!$H20/12)*(1+AY$28)</f>
        <v>7023.3333333333339</v>
      </c>
      <c r="AZ35" s="41">
        <f>(AZ$5&lt;=INPUTS_OUTPUTS!$D$8)*(INPUTS_OUTPUTS!$D$14*INPUTS_OUTPUTS!$H20/12)*(1+AZ$28)</f>
        <v>0</v>
      </c>
      <c r="BA35" s="41">
        <f>(BA$5&lt;=INPUTS_OUTPUTS!$D$8)*(INPUTS_OUTPUTS!$D$14*INPUTS_OUTPUTS!$H20/12)*(1+BA$28)</f>
        <v>0</v>
      </c>
      <c r="BB35" s="41">
        <f>(BB$5&lt;=INPUTS_OUTPUTS!$D$8)*(INPUTS_OUTPUTS!$D$14*INPUTS_OUTPUTS!$H20/12)*(1+BB$28)</f>
        <v>0</v>
      </c>
      <c r="BC35" s="41">
        <f>(BC$5&lt;=INPUTS_OUTPUTS!$D$8)*(INPUTS_OUTPUTS!$D$14*INPUTS_OUTPUTS!$H20/12)*(1+BC$28)</f>
        <v>0</v>
      </c>
      <c r="BD35" s="41">
        <f>(BD$5&lt;=INPUTS_OUTPUTS!$D$8)*(INPUTS_OUTPUTS!$D$14*INPUTS_OUTPUTS!$H20/12)*(1+BD$28)</f>
        <v>0</v>
      </c>
      <c r="BE35" s="41">
        <f>(BE$5&lt;=INPUTS_OUTPUTS!$D$8)*(INPUTS_OUTPUTS!$D$14*INPUTS_OUTPUTS!$H20/12)*(1+BE$28)</f>
        <v>0</v>
      </c>
      <c r="BF35" s="41">
        <f>(BF$5&lt;=INPUTS_OUTPUTS!$D$8)*(INPUTS_OUTPUTS!$D$14*INPUTS_OUTPUTS!$H20/12)*(1+BF$28)</f>
        <v>0</v>
      </c>
      <c r="BG35" s="41">
        <f>(BG$5&lt;=INPUTS_OUTPUTS!$D$8)*(INPUTS_OUTPUTS!$D$14*INPUTS_OUTPUTS!$H20/12)*(1+BG$28)</f>
        <v>0</v>
      </c>
      <c r="BH35" s="41">
        <f>(BH$5&lt;=INPUTS_OUTPUTS!$D$8)*(INPUTS_OUTPUTS!$D$14*INPUTS_OUTPUTS!$H20/12)*(1+BH$28)</f>
        <v>0</v>
      </c>
      <c r="BI35" s="41">
        <f>(BI$5&lt;=INPUTS_OUTPUTS!$D$8)*(INPUTS_OUTPUTS!$D$14*INPUTS_OUTPUTS!$H20/12)*(1+BI$28)</f>
        <v>0</v>
      </c>
      <c r="BJ35" s="41">
        <f>(BJ$5&lt;=INPUTS_OUTPUTS!$D$8)*(INPUTS_OUTPUTS!$D$14*INPUTS_OUTPUTS!$H20/12)*(1+BJ$28)</f>
        <v>0</v>
      </c>
      <c r="BK35" s="41">
        <f>(BK$5&lt;=INPUTS_OUTPUTS!$D$8)*(INPUTS_OUTPUTS!$D$14*INPUTS_OUTPUTS!$H20/12)*(1+BK$28)</f>
        <v>0</v>
      </c>
      <c r="BL35" s="41">
        <f>(BL$5&lt;=INPUTS_OUTPUTS!$D$8)*(INPUTS_OUTPUTS!$D$14*INPUTS_OUTPUTS!$H20/12)*(1+BL$28)</f>
        <v>0</v>
      </c>
    </row>
    <row r="36" spans="1:64" ht="15" customHeight="1" x14ac:dyDescent="0.3">
      <c r="B36" s="37" t="str">
        <f>INPUTS_OUTPUTS!F21</f>
        <v>Maintenance Cost p/a</v>
      </c>
      <c r="C36" s="41">
        <f>(C$5&lt;=INPUTS_OUTPUTS!$D$8)*(INPUTS_OUTPUTS!$D$14*INPUTS_OUTPUTS!$H21/12)*(1+C$28)</f>
        <v>8958.3333333333339</v>
      </c>
      <c r="D36" s="41">
        <f>(D$5&lt;=INPUTS_OUTPUTS!$D$8)*(INPUTS_OUTPUTS!$D$14*INPUTS_OUTPUTS!$H21/12)*(1+D$28)</f>
        <v>8980.7291666666661</v>
      </c>
      <c r="E36" s="41">
        <f>(E$5&lt;=INPUTS_OUTPUTS!$D$8)*(INPUTS_OUTPUTS!$D$14*INPUTS_OUTPUTS!$H21/12)*(1+E$28)</f>
        <v>9003.125</v>
      </c>
      <c r="F36" s="41">
        <f>(F$5&lt;=INPUTS_OUTPUTS!$D$8)*(INPUTS_OUTPUTS!$D$14*INPUTS_OUTPUTS!$H21/12)*(1+F$28)</f>
        <v>9025.5208333333339</v>
      </c>
      <c r="G36" s="41">
        <f>(G$5&lt;=INPUTS_OUTPUTS!$D$8)*(INPUTS_OUTPUTS!$D$14*INPUTS_OUTPUTS!$H21/12)*(1+G$28)</f>
        <v>9047.9166666666679</v>
      </c>
      <c r="H36" s="41">
        <f>(H$5&lt;=INPUTS_OUTPUTS!$D$8)*(INPUTS_OUTPUTS!$D$14*INPUTS_OUTPUTS!$H21/12)*(1+H$28)</f>
        <v>9070.3125</v>
      </c>
      <c r="I36" s="41">
        <f>(I$5&lt;=INPUTS_OUTPUTS!$D$8)*(INPUTS_OUTPUTS!$D$14*INPUTS_OUTPUTS!$H21/12)*(1+I$28)</f>
        <v>9092.7083333333339</v>
      </c>
      <c r="J36" s="41">
        <f>(J$5&lt;=INPUTS_OUTPUTS!$D$8)*(INPUTS_OUTPUTS!$D$14*INPUTS_OUTPUTS!$H21/12)*(1+J$28)</f>
        <v>9115.1041666666679</v>
      </c>
      <c r="K36" s="41">
        <f>(K$5&lt;=INPUTS_OUTPUTS!$D$8)*(INPUTS_OUTPUTS!$D$14*INPUTS_OUTPUTS!$H21/12)*(1+K$28)</f>
        <v>9137.5</v>
      </c>
      <c r="L36" s="41">
        <f>(L$5&lt;=INPUTS_OUTPUTS!$D$8)*(INPUTS_OUTPUTS!$D$14*INPUTS_OUTPUTS!$H21/12)*(1+L$28)</f>
        <v>9159.8958333333339</v>
      </c>
      <c r="M36" s="41">
        <f>(M$5&lt;=INPUTS_OUTPUTS!$D$8)*(INPUTS_OUTPUTS!$D$14*INPUTS_OUTPUTS!$H21/12)*(1+M$28)</f>
        <v>9182.2916666666661</v>
      </c>
      <c r="N36" s="41">
        <f>(N$5&lt;=INPUTS_OUTPUTS!$D$8)*(INPUTS_OUTPUTS!$D$14*INPUTS_OUTPUTS!$H21/12)*(1+N$28)</f>
        <v>9204.6875000000018</v>
      </c>
      <c r="O36" s="41">
        <f>(O$5&lt;=INPUTS_OUTPUTS!$D$8)*(INPUTS_OUTPUTS!$D$14*INPUTS_OUTPUTS!$H21/12)*(1+O$28)</f>
        <v>9227.0833333333339</v>
      </c>
      <c r="P36" s="41">
        <f>(P$5&lt;=INPUTS_OUTPUTS!$D$8)*(INPUTS_OUTPUTS!$D$14*INPUTS_OUTPUTS!$H21/12)*(1+P$28)</f>
        <v>9249.4791666666679</v>
      </c>
      <c r="Q36" s="41">
        <f>(Q$5&lt;=INPUTS_OUTPUTS!$D$8)*(INPUTS_OUTPUTS!$D$14*INPUTS_OUTPUTS!$H21/12)*(1+Q$28)</f>
        <v>9271.875</v>
      </c>
      <c r="R36" s="41">
        <f>(R$5&lt;=INPUTS_OUTPUTS!$D$8)*(INPUTS_OUTPUTS!$D$14*INPUTS_OUTPUTS!$H21/12)*(1+R$28)</f>
        <v>9294.2708333333339</v>
      </c>
      <c r="S36" s="41">
        <f>(S$5&lt;=INPUTS_OUTPUTS!$D$8)*(INPUTS_OUTPUTS!$D$14*INPUTS_OUTPUTS!$H21/12)*(1+S$28)</f>
        <v>9316.6666666666679</v>
      </c>
      <c r="T36" s="41">
        <f>(T$5&lt;=INPUTS_OUTPUTS!$D$8)*(INPUTS_OUTPUTS!$D$14*INPUTS_OUTPUTS!$H21/12)*(1+T$28)</f>
        <v>9339.0625</v>
      </c>
      <c r="U36" s="41">
        <f>(U$5&lt;=INPUTS_OUTPUTS!$D$8)*(INPUTS_OUTPUTS!$D$14*INPUTS_OUTPUTS!$H21/12)*(1+U$28)</f>
        <v>9361.4583333333339</v>
      </c>
      <c r="V36" s="41">
        <f>(V$5&lt;=INPUTS_OUTPUTS!$D$8)*(INPUTS_OUTPUTS!$D$14*INPUTS_OUTPUTS!$H21/12)*(1+V$28)</f>
        <v>9383.8541666666679</v>
      </c>
      <c r="W36" s="41">
        <f>(W$5&lt;=INPUTS_OUTPUTS!$D$8)*(INPUTS_OUTPUTS!$D$14*INPUTS_OUTPUTS!$H21/12)*(1+W$28)</f>
        <v>9406.2500000000018</v>
      </c>
      <c r="X36" s="41">
        <f>(X$5&lt;=INPUTS_OUTPUTS!$D$8)*(INPUTS_OUTPUTS!$D$14*INPUTS_OUTPUTS!$H21/12)*(1+X$28)</f>
        <v>9428.6458333333339</v>
      </c>
      <c r="Y36" s="41">
        <f>(Y$5&lt;=INPUTS_OUTPUTS!$D$8)*(INPUTS_OUTPUTS!$D$14*INPUTS_OUTPUTS!$H21/12)*(1+Y$28)</f>
        <v>9451.0416666666661</v>
      </c>
      <c r="Z36" s="41">
        <f>(Z$5&lt;=INPUTS_OUTPUTS!$D$8)*(INPUTS_OUTPUTS!$D$14*INPUTS_OUTPUTS!$H21/12)*(1+Z$28)</f>
        <v>9473.4375000000018</v>
      </c>
      <c r="AA36" s="41">
        <f>(AA$5&lt;=INPUTS_OUTPUTS!$D$8)*(INPUTS_OUTPUTS!$D$14*INPUTS_OUTPUTS!$H21/12)*(1+AA$28)</f>
        <v>9495.8333333333339</v>
      </c>
      <c r="AB36" s="41">
        <f>(AB$5&lt;=INPUTS_OUTPUTS!$D$8)*(INPUTS_OUTPUTS!$D$14*INPUTS_OUTPUTS!$H21/12)*(1+AB$28)</f>
        <v>9518.2291666666679</v>
      </c>
      <c r="AC36" s="41">
        <f>(AC$5&lt;=INPUTS_OUTPUTS!$D$8)*(INPUTS_OUTPUTS!$D$14*INPUTS_OUTPUTS!$H21/12)*(1+AC$28)</f>
        <v>9540.625</v>
      </c>
      <c r="AD36" s="41">
        <f>(AD$5&lt;=INPUTS_OUTPUTS!$D$8)*(INPUTS_OUTPUTS!$D$14*INPUTS_OUTPUTS!$H21/12)*(1+AD$28)</f>
        <v>9563.0208333333358</v>
      </c>
      <c r="AE36" s="41">
        <f>(AE$5&lt;=INPUTS_OUTPUTS!$D$8)*(INPUTS_OUTPUTS!$D$14*INPUTS_OUTPUTS!$H21/12)*(1+AE$28)</f>
        <v>9585.4166666666679</v>
      </c>
      <c r="AF36" s="41">
        <f>(AF$5&lt;=INPUTS_OUTPUTS!$D$8)*(INPUTS_OUTPUTS!$D$14*INPUTS_OUTPUTS!$H21/12)*(1+AF$28)</f>
        <v>9607.8125</v>
      </c>
      <c r="AG36" s="41">
        <f>(AG$5&lt;=INPUTS_OUTPUTS!$D$8)*(INPUTS_OUTPUTS!$D$14*INPUTS_OUTPUTS!$H21/12)*(1+AG$28)</f>
        <v>9630.2083333333339</v>
      </c>
      <c r="AH36" s="41">
        <f>(AH$5&lt;=INPUTS_OUTPUTS!$D$8)*(INPUTS_OUTPUTS!$D$14*INPUTS_OUTPUTS!$H21/12)*(1+AH$28)</f>
        <v>9652.6041666666679</v>
      </c>
      <c r="AI36" s="41">
        <f>(AI$5&lt;=INPUTS_OUTPUTS!$D$8)*(INPUTS_OUTPUTS!$D$14*INPUTS_OUTPUTS!$H21/12)*(1+AI$28)</f>
        <v>9675.0000000000018</v>
      </c>
      <c r="AJ36" s="41">
        <f>(AJ$5&lt;=INPUTS_OUTPUTS!$D$8)*(INPUTS_OUTPUTS!$D$14*INPUTS_OUTPUTS!$H21/12)*(1+AJ$28)</f>
        <v>9697.3958333333339</v>
      </c>
      <c r="AK36" s="41">
        <f>(AK$5&lt;=INPUTS_OUTPUTS!$D$8)*(INPUTS_OUTPUTS!$D$14*INPUTS_OUTPUTS!$H21/12)*(1+AK$28)</f>
        <v>9719.7916666666679</v>
      </c>
      <c r="AL36" s="41">
        <f>(AL$5&lt;=INPUTS_OUTPUTS!$D$8)*(INPUTS_OUTPUTS!$D$14*INPUTS_OUTPUTS!$H21/12)*(1+AL$28)</f>
        <v>9742.1875000000018</v>
      </c>
      <c r="AM36" s="41">
        <f>(AM$5&lt;=INPUTS_OUTPUTS!$D$8)*(INPUTS_OUTPUTS!$D$14*INPUTS_OUTPUTS!$H21/12)*(1+AM$28)</f>
        <v>9764.5833333333339</v>
      </c>
      <c r="AN36" s="41">
        <f>(AN$5&lt;=INPUTS_OUTPUTS!$D$8)*(INPUTS_OUTPUTS!$D$14*INPUTS_OUTPUTS!$H21/12)*(1+AN$28)</f>
        <v>9786.9791666666679</v>
      </c>
      <c r="AO36" s="41">
        <f>(AO$5&lt;=INPUTS_OUTPUTS!$D$8)*(INPUTS_OUTPUTS!$D$14*INPUTS_OUTPUTS!$H21/12)*(1+AO$28)</f>
        <v>9809.375</v>
      </c>
      <c r="AP36" s="41">
        <f>(AP$5&lt;=INPUTS_OUTPUTS!$D$8)*(INPUTS_OUTPUTS!$D$14*INPUTS_OUTPUTS!$H21/12)*(1+AP$28)</f>
        <v>9831.7708333333358</v>
      </c>
      <c r="AQ36" s="41">
        <f>(AQ$5&lt;=INPUTS_OUTPUTS!$D$8)*(INPUTS_OUTPUTS!$D$14*INPUTS_OUTPUTS!$H21/12)*(1+AQ$28)</f>
        <v>9854.1666666666679</v>
      </c>
      <c r="AR36" s="41">
        <f>(AR$5&lt;=INPUTS_OUTPUTS!$D$8)*(INPUTS_OUTPUTS!$D$14*INPUTS_OUTPUTS!$H21/12)*(1+AR$28)</f>
        <v>9876.5625000000018</v>
      </c>
      <c r="AS36" s="41">
        <f>(AS$5&lt;=INPUTS_OUTPUTS!$D$8)*(INPUTS_OUTPUTS!$D$14*INPUTS_OUTPUTS!$H21/12)*(1+AS$28)</f>
        <v>9898.9583333333339</v>
      </c>
      <c r="AT36" s="41">
        <f>(AT$5&lt;=INPUTS_OUTPUTS!$D$8)*(INPUTS_OUTPUTS!$D$14*INPUTS_OUTPUTS!$H21/12)*(1+AT$28)</f>
        <v>9921.3541666666679</v>
      </c>
      <c r="AU36" s="41">
        <f>(AU$5&lt;=INPUTS_OUTPUTS!$D$8)*(INPUTS_OUTPUTS!$D$14*INPUTS_OUTPUTS!$H21/12)*(1+AU$28)</f>
        <v>9943.7500000000018</v>
      </c>
      <c r="AV36" s="41">
        <f>(AV$5&lt;=INPUTS_OUTPUTS!$D$8)*(INPUTS_OUTPUTS!$D$14*INPUTS_OUTPUTS!$H21/12)*(1+AV$28)</f>
        <v>9966.1458333333339</v>
      </c>
      <c r="AW36" s="41">
        <f>(AW$5&lt;=INPUTS_OUTPUTS!$D$8)*(INPUTS_OUTPUTS!$D$14*INPUTS_OUTPUTS!$H21/12)*(1+AW$28)</f>
        <v>9988.5416666666679</v>
      </c>
      <c r="AX36" s="41">
        <f>(AX$5&lt;=INPUTS_OUTPUTS!$D$8)*(INPUTS_OUTPUTS!$D$14*INPUTS_OUTPUTS!$H21/12)*(1+AX$28)</f>
        <v>10010.937500000002</v>
      </c>
      <c r="AY36" s="41">
        <f>(AY$5&lt;=INPUTS_OUTPUTS!$D$8)*(INPUTS_OUTPUTS!$D$14*INPUTS_OUTPUTS!$H21/12)*(1+AY$28)</f>
        <v>10033.333333333336</v>
      </c>
      <c r="AZ36" s="41">
        <f>(AZ$5&lt;=INPUTS_OUTPUTS!$D$8)*(INPUTS_OUTPUTS!$D$14*INPUTS_OUTPUTS!$H21/12)*(1+AZ$28)</f>
        <v>0</v>
      </c>
      <c r="BA36" s="41">
        <f>(BA$5&lt;=INPUTS_OUTPUTS!$D$8)*(INPUTS_OUTPUTS!$D$14*INPUTS_OUTPUTS!$H21/12)*(1+BA$28)</f>
        <v>0</v>
      </c>
      <c r="BB36" s="41">
        <f>(BB$5&lt;=INPUTS_OUTPUTS!$D$8)*(INPUTS_OUTPUTS!$D$14*INPUTS_OUTPUTS!$H21/12)*(1+BB$28)</f>
        <v>0</v>
      </c>
      <c r="BC36" s="41">
        <f>(BC$5&lt;=INPUTS_OUTPUTS!$D$8)*(INPUTS_OUTPUTS!$D$14*INPUTS_OUTPUTS!$H21/12)*(1+BC$28)</f>
        <v>0</v>
      </c>
      <c r="BD36" s="41">
        <f>(BD$5&lt;=INPUTS_OUTPUTS!$D$8)*(INPUTS_OUTPUTS!$D$14*INPUTS_OUTPUTS!$H21/12)*(1+BD$28)</f>
        <v>0</v>
      </c>
      <c r="BE36" s="41">
        <f>(BE$5&lt;=INPUTS_OUTPUTS!$D$8)*(INPUTS_OUTPUTS!$D$14*INPUTS_OUTPUTS!$H21/12)*(1+BE$28)</f>
        <v>0</v>
      </c>
      <c r="BF36" s="41">
        <f>(BF$5&lt;=INPUTS_OUTPUTS!$D$8)*(INPUTS_OUTPUTS!$D$14*INPUTS_OUTPUTS!$H21/12)*(1+BF$28)</f>
        <v>0</v>
      </c>
      <c r="BG36" s="41">
        <f>(BG$5&lt;=INPUTS_OUTPUTS!$D$8)*(INPUTS_OUTPUTS!$D$14*INPUTS_OUTPUTS!$H21/12)*(1+BG$28)</f>
        <v>0</v>
      </c>
      <c r="BH36" s="41">
        <f>(BH$5&lt;=INPUTS_OUTPUTS!$D$8)*(INPUTS_OUTPUTS!$D$14*INPUTS_OUTPUTS!$H21/12)*(1+BH$28)</f>
        <v>0</v>
      </c>
      <c r="BI36" s="41">
        <f>(BI$5&lt;=INPUTS_OUTPUTS!$D$8)*(INPUTS_OUTPUTS!$D$14*INPUTS_OUTPUTS!$H21/12)*(1+BI$28)</f>
        <v>0</v>
      </c>
      <c r="BJ36" s="41">
        <f>(BJ$5&lt;=INPUTS_OUTPUTS!$D$8)*(INPUTS_OUTPUTS!$D$14*INPUTS_OUTPUTS!$H21/12)*(1+BJ$28)</f>
        <v>0</v>
      </c>
      <c r="BK36" s="41">
        <f>(BK$5&lt;=INPUTS_OUTPUTS!$D$8)*(INPUTS_OUTPUTS!$D$14*INPUTS_OUTPUTS!$H21/12)*(1+BK$28)</f>
        <v>0</v>
      </c>
      <c r="BL36" s="41">
        <f>(BL$5&lt;=INPUTS_OUTPUTS!$D$8)*(INPUTS_OUTPUTS!$D$14*INPUTS_OUTPUTS!$H21/12)*(1+BL$28)</f>
        <v>0</v>
      </c>
    </row>
    <row r="37" spans="1:64" ht="15" customHeight="1" x14ac:dyDescent="0.3">
      <c r="B37" s="37" t="str">
        <f>INPUTS_OUTPUTS!F22</f>
        <v>Furniture Expense p/a</v>
      </c>
      <c r="C37" s="41">
        <f>(C$20*INPUTS_OUTPUTS!$H22/12)*(1+C$28)</f>
        <v>1493.0555555555557</v>
      </c>
      <c r="D37" s="41">
        <f>(D$20*INPUTS_OUTPUTS!$H22/12)*(1+D$28)</f>
        <v>2993.5763888888891</v>
      </c>
      <c r="E37" s="41">
        <f>(E$20*INPUTS_OUTPUTS!$H22/12)*(1+E$28)</f>
        <v>4501.5625</v>
      </c>
      <c r="F37" s="41">
        <f>(F$20*INPUTS_OUTPUTS!$H22/12)*(1+F$28)</f>
        <v>6017.0138888888896</v>
      </c>
      <c r="G37" s="41">
        <f>(G$20*INPUTS_OUTPUTS!$H22/12)*(1+G$28)</f>
        <v>7539.9305555555566</v>
      </c>
      <c r="H37" s="41">
        <f>(H$20*INPUTS_OUTPUTS!$H22/12)*(1+H$28)</f>
        <v>8859.375</v>
      </c>
      <c r="I37" s="41">
        <f>(I$20*INPUTS_OUTPUTS!$H22/12)*(1+I$28)</f>
        <v>8881.25</v>
      </c>
      <c r="J37" s="41">
        <f>(J$20*INPUTS_OUTPUTS!$H22/12)*(1+J$28)</f>
        <v>8903.125</v>
      </c>
      <c r="K37" s="41">
        <f>(K$20*INPUTS_OUTPUTS!$H22/12)*(1+K$28)</f>
        <v>8925</v>
      </c>
      <c r="L37" s="41">
        <f>(L$20*INPUTS_OUTPUTS!$H22/12)*(1+L$28)</f>
        <v>8946.875</v>
      </c>
      <c r="M37" s="41">
        <f>(M$20*INPUTS_OUTPUTS!$H22/12)*(1+M$28)</f>
        <v>8968.75</v>
      </c>
      <c r="N37" s="41">
        <f>(N$20*INPUTS_OUTPUTS!$H22/12)*(1+N$28)</f>
        <v>8990.625</v>
      </c>
      <c r="O37" s="41">
        <f>(O$20*INPUTS_OUTPUTS!$H22/12)*(1+O$28)</f>
        <v>9012.5</v>
      </c>
      <c r="P37" s="41">
        <f>(P$20*INPUTS_OUTPUTS!$H22/12)*(1+P$28)</f>
        <v>9034.375</v>
      </c>
      <c r="Q37" s="41">
        <f>(Q$20*INPUTS_OUTPUTS!$H22/12)*(1+Q$28)</f>
        <v>9056.25</v>
      </c>
      <c r="R37" s="41">
        <f>(R$20*INPUTS_OUTPUTS!$H22/12)*(1+R$28)</f>
        <v>9078.125</v>
      </c>
      <c r="S37" s="41">
        <f>(S$20*INPUTS_OUTPUTS!$H22/12)*(1+S$28)</f>
        <v>9100</v>
      </c>
      <c r="T37" s="41">
        <f>(T$20*INPUTS_OUTPUTS!$H22/12)*(1+T$28)</f>
        <v>9121.875</v>
      </c>
      <c r="U37" s="41">
        <f>(U$20*INPUTS_OUTPUTS!$H22/12)*(1+U$28)</f>
        <v>9143.75</v>
      </c>
      <c r="V37" s="41">
        <f>(V$20*INPUTS_OUTPUTS!$H22/12)*(1+V$28)</f>
        <v>9165.625</v>
      </c>
      <c r="W37" s="41">
        <f>(W$20*INPUTS_OUTPUTS!$H22/12)*(1+W$28)</f>
        <v>9187.5</v>
      </c>
      <c r="X37" s="41">
        <f>(X$20*INPUTS_OUTPUTS!$H22/12)*(1+X$28)</f>
        <v>9209.375</v>
      </c>
      <c r="Y37" s="41">
        <f>(Y$20*INPUTS_OUTPUTS!$H22/12)*(1+Y$28)</f>
        <v>9231.25</v>
      </c>
      <c r="Z37" s="41">
        <f>(Z$20*INPUTS_OUTPUTS!$H22/12)*(1+Z$28)</f>
        <v>9253.1250000000018</v>
      </c>
      <c r="AA37" s="41">
        <f>(AA$20*INPUTS_OUTPUTS!$H22/12)*(1+AA$28)</f>
        <v>9275</v>
      </c>
      <c r="AB37" s="41">
        <f>(AB$20*INPUTS_OUTPUTS!$H22/12)*(1+AB$28)</f>
        <v>9296.875</v>
      </c>
      <c r="AC37" s="41">
        <f>(AC$20*INPUTS_OUTPUTS!$H22/12)*(1+AC$28)</f>
        <v>9318.75</v>
      </c>
      <c r="AD37" s="41">
        <f>(AD$20*INPUTS_OUTPUTS!$H22/12)*(1+AD$28)</f>
        <v>9340.6250000000018</v>
      </c>
      <c r="AE37" s="41">
        <f>(AE$20*INPUTS_OUTPUTS!$H22/12)*(1+AE$28)</f>
        <v>9362.5</v>
      </c>
      <c r="AF37" s="41">
        <f>(AF$20*INPUTS_OUTPUTS!$H22/12)*(1+AF$28)</f>
        <v>9384.375</v>
      </c>
      <c r="AG37" s="41">
        <f>(AG$20*INPUTS_OUTPUTS!$H22/12)*(1+AG$28)</f>
        <v>9406.25</v>
      </c>
      <c r="AH37" s="41">
        <f>(AH$20*INPUTS_OUTPUTS!$H22/12)*(1+AH$28)</f>
        <v>9428.1250000000018</v>
      </c>
      <c r="AI37" s="41">
        <f>(AI$20*INPUTS_OUTPUTS!$H22/12)*(1+AI$28)</f>
        <v>9450</v>
      </c>
      <c r="AJ37" s="41">
        <f>(AJ$20*INPUTS_OUTPUTS!$H22/12)*(1+AJ$28)</f>
        <v>9471.875</v>
      </c>
      <c r="AK37" s="41">
        <f>(AK$20*INPUTS_OUTPUTS!$H22/12)*(1+AK$28)</f>
        <v>9493.75</v>
      </c>
      <c r="AL37" s="41">
        <f>(AL$20*INPUTS_OUTPUTS!$H22/12)*(1+AL$28)</f>
        <v>9515.6250000000018</v>
      </c>
      <c r="AM37" s="41">
        <f>(AM$20*INPUTS_OUTPUTS!$H22/12)*(1+AM$28)</f>
        <v>9537.5</v>
      </c>
      <c r="AN37" s="41">
        <f>(AN$20*INPUTS_OUTPUTS!$H22/12)*(1+AN$28)</f>
        <v>9559.375</v>
      </c>
      <c r="AO37" s="41">
        <f>(AO$20*INPUTS_OUTPUTS!$H22/12)*(1+AO$28)</f>
        <v>9581.25</v>
      </c>
      <c r="AP37" s="41">
        <f>(AP$20*INPUTS_OUTPUTS!$H22/12)*(1+AP$28)</f>
        <v>9603.1250000000018</v>
      </c>
      <c r="AQ37" s="41">
        <f>(AQ$20*INPUTS_OUTPUTS!$H22/12)*(1+AQ$28)</f>
        <v>9625</v>
      </c>
      <c r="AR37" s="41">
        <f>(AR$20*INPUTS_OUTPUTS!$H22/12)*(1+AR$28)</f>
        <v>9646.875</v>
      </c>
      <c r="AS37" s="41">
        <f>(AS$20*INPUTS_OUTPUTS!$H22/12)*(1+AS$28)</f>
        <v>9668.75</v>
      </c>
      <c r="AT37" s="41">
        <f>(AT$20*INPUTS_OUTPUTS!$H22/12)*(1+AT$28)</f>
        <v>9690.6250000000018</v>
      </c>
      <c r="AU37" s="41">
        <f>(AU$20*INPUTS_OUTPUTS!$H22/12)*(1+AU$28)</f>
        <v>9712.5</v>
      </c>
      <c r="AV37" s="41">
        <f>(AV$20*INPUTS_OUTPUTS!$H22/12)*(1+AV$28)</f>
        <v>9734.375</v>
      </c>
      <c r="AW37" s="41">
        <f>(AW$20*INPUTS_OUTPUTS!$H22/12)*(1+AW$28)</f>
        <v>9756.25</v>
      </c>
      <c r="AX37" s="41">
        <f>(AX$20*INPUTS_OUTPUTS!$H22/12)*(1+AX$28)</f>
        <v>9778.1250000000018</v>
      </c>
      <c r="AY37" s="41">
        <f>(AY$20*INPUTS_OUTPUTS!$H22/12)*(1+AY$28)</f>
        <v>9800.0000000000018</v>
      </c>
      <c r="AZ37" s="41">
        <f>(AZ$20*INPUTS_OUTPUTS!$H22/12)*(1+AZ$28)</f>
        <v>0</v>
      </c>
      <c r="BA37" s="41">
        <f>(BA$20*INPUTS_OUTPUTS!$H22/12)*(1+BA$28)</f>
        <v>0</v>
      </c>
      <c r="BB37" s="41">
        <f>(BB$20*INPUTS_OUTPUTS!$H22/12)*(1+BB$28)</f>
        <v>0</v>
      </c>
      <c r="BC37" s="41">
        <f>(BC$20*INPUTS_OUTPUTS!$H22/12)*(1+BC$28)</f>
        <v>0</v>
      </c>
      <c r="BD37" s="41">
        <f>(BD$20*INPUTS_OUTPUTS!$H22/12)*(1+BD$28)</f>
        <v>0</v>
      </c>
      <c r="BE37" s="41">
        <f>(BE$20*INPUTS_OUTPUTS!$H22/12)*(1+BE$28)</f>
        <v>0</v>
      </c>
      <c r="BF37" s="41">
        <f>(BF$20*INPUTS_OUTPUTS!$H22/12)*(1+BF$28)</f>
        <v>0</v>
      </c>
      <c r="BG37" s="41">
        <f>(BG$20*INPUTS_OUTPUTS!$H22/12)*(1+BG$28)</f>
        <v>0</v>
      </c>
      <c r="BH37" s="41">
        <f>(BH$20*INPUTS_OUTPUTS!$H22/12)*(1+BH$28)</f>
        <v>0</v>
      </c>
      <c r="BI37" s="41">
        <f>(BI$20*INPUTS_OUTPUTS!$H22/12)*(1+BI$28)</f>
        <v>0</v>
      </c>
      <c r="BJ37" s="41">
        <f>(BJ$20*INPUTS_OUTPUTS!$H22/12)*(1+BJ$28)</f>
        <v>0</v>
      </c>
      <c r="BK37" s="41">
        <f>(BK$20*INPUTS_OUTPUTS!$H22/12)*(1+BK$28)</f>
        <v>0</v>
      </c>
      <c r="BL37" s="41">
        <f>(BL$20*INPUTS_OUTPUTS!$H22/12)*(1+BL$28)</f>
        <v>0</v>
      </c>
    </row>
    <row r="38" spans="1:64" ht="15" customHeight="1" x14ac:dyDescent="0.3">
      <c r="B38" s="39"/>
      <c r="BK38" s="29"/>
      <c r="BL38" s="29"/>
    </row>
    <row r="39" spans="1:64" ht="15" customHeight="1" x14ac:dyDescent="0.3">
      <c r="B39" s="40" t="str">
        <f>INPUTS_OUTPUTS!F25</f>
        <v>Management Costs</v>
      </c>
      <c r="BK39" s="29"/>
      <c r="BL39" s="29"/>
    </row>
    <row r="40" spans="1:64" ht="15" customHeight="1" x14ac:dyDescent="0.3">
      <c r="B40" s="37" t="str">
        <f>INPUTS_OUTPUTS!F26</f>
        <v>Rental Marketing</v>
      </c>
      <c r="C40" s="41">
        <f>(C$5&lt;=INPUTS_OUTPUTS!$D$8)*(INPUTS_OUTPUTS!$H26/12)*(1+C$28)</f>
        <v>416.66666666666669</v>
      </c>
      <c r="D40" s="41">
        <f>(D$5&lt;=INPUTS_OUTPUTS!$D$8)*(INPUTS_OUTPUTS!$H26/12)*(1+D$28)</f>
        <v>417.70833333333331</v>
      </c>
      <c r="E40" s="41">
        <f>(E$5&lt;=INPUTS_OUTPUTS!$D$8)*(INPUTS_OUTPUTS!$H26/12)*(1+E$28)</f>
        <v>418.75</v>
      </c>
      <c r="F40" s="41">
        <f>(F$5&lt;=INPUTS_OUTPUTS!$D$8)*(INPUTS_OUTPUTS!$H26/12)*(1+F$28)</f>
        <v>419.79166666666669</v>
      </c>
      <c r="G40" s="41">
        <f>(G$5&lt;=INPUTS_OUTPUTS!$D$8)*(INPUTS_OUTPUTS!$H26/12)*(1+G$28)</f>
        <v>420.83333333333337</v>
      </c>
      <c r="H40" s="41">
        <f>(H$5&lt;=INPUTS_OUTPUTS!$D$8)*(INPUTS_OUTPUTS!$H26/12)*(1+H$28)</f>
        <v>421.875</v>
      </c>
      <c r="I40" s="41">
        <f>(I$5&lt;=INPUTS_OUTPUTS!$D$8)*(INPUTS_OUTPUTS!$H26/12)*(1+I$28)</f>
        <v>422.91666666666663</v>
      </c>
      <c r="J40" s="41">
        <f>(J$5&lt;=INPUTS_OUTPUTS!$D$8)*(INPUTS_OUTPUTS!$H26/12)*(1+J$28)</f>
        <v>423.95833333333337</v>
      </c>
      <c r="K40" s="41">
        <f>(K$5&lt;=INPUTS_OUTPUTS!$D$8)*(INPUTS_OUTPUTS!$H26/12)*(1+K$28)</f>
        <v>425</v>
      </c>
      <c r="L40" s="41">
        <f>(L$5&lt;=INPUTS_OUTPUTS!$D$8)*(INPUTS_OUTPUTS!$H26/12)*(1+L$28)</f>
        <v>426.04166666666669</v>
      </c>
      <c r="M40" s="41">
        <f>(M$5&lt;=INPUTS_OUTPUTS!$D$8)*(INPUTS_OUTPUTS!$H26/12)*(1+M$28)</f>
        <v>427.08333333333331</v>
      </c>
      <c r="N40" s="41">
        <f>(N$5&lt;=INPUTS_OUTPUTS!$D$8)*(INPUTS_OUTPUTS!$H26/12)*(1+N$28)</f>
        <v>428.12500000000006</v>
      </c>
      <c r="O40" s="41">
        <f>(O$5&lt;=INPUTS_OUTPUTS!$D$8)*(INPUTS_OUTPUTS!$H26/12)*(1+O$28)</f>
        <v>429.16666666666669</v>
      </c>
      <c r="P40" s="41">
        <f>(P$5&lt;=INPUTS_OUTPUTS!$D$8)*(INPUTS_OUTPUTS!$H26/12)*(1+P$28)</f>
        <v>430.20833333333331</v>
      </c>
      <c r="Q40" s="41">
        <f>(Q$5&lt;=INPUTS_OUTPUTS!$D$8)*(INPUTS_OUTPUTS!$H26/12)*(1+Q$28)</f>
        <v>431.25</v>
      </c>
      <c r="R40" s="41">
        <f>(R$5&lt;=INPUTS_OUTPUTS!$D$8)*(INPUTS_OUTPUTS!$H26/12)*(1+R$28)</f>
        <v>432.29166666666674</v>
      </c>
      <c r="S40" s="41">
        <f>(S$5&lt;=INPUTS_OUTPUTS!$D$8)*(INPUTS_OUTPUTS!$H26/12)*(1+S$28)</f>
        <v>433.33333333333337</v>
      </c>
      <c r="T40" s="41">
        <f>(T$5&lt;=INPUTS_OUTPUTS!$D$8)*(INPUTS_OUTPUTS!$H26/12)*(1+T$28)</f>
        <v>434.375</v>
      </c>
      <c r="U40" s="41">
        <f>(U$5&lt;=INPUTS_OUTPUTS!$D$8)*(INPUTS_OUTPUTS!$H26/12)*(1+U$28)</f>
        <v>435.41666666666663</v>
      </c>
      <c r="V40" s="41">
        <f>(V$5&lt;=INPUTS_OUTPUTS!$D$8)*(INPUTS_OUTPUTS!$H26/12)*(1+V$28)</f>
        <v>436.45833333333337</v>
      </c>
      <c r="W40" s="41">
        <f>(W$5&lt;=INPUTS_OUTPUTS!$D$8)*(INPUTS_OUTPUTS!$H26/12)*(1+W$28)</f>
        <v>437.50000000000006</v>
      </c>
      <c r="X40" s="41">
        <f>(X$5&lt;=INPUTS_OUTPUTS!$D$8)*(INPUTS_OUTPUTS!$H26/12)*(1+X$28)</f>
        <v>438.54166666666669</v>
      </c>
      <c r="Y40" s="41">
        <f>(Y$5&lt;=INPUTS_OUTPUTS!$D$8)*(INPUTS_OUTPUTS!$H26/12)*(1+Y$28)</f>
        <v>439.58333333333331</v>
      </c>
      <c r="Z40" s="41">
        <f>(Z$5&lt;=INPUTS_OUTPUTS!$D$8)*(INPUTS_OUTPUTS!$H26/12)*(1+Z$28)</f>
        <v>440.62500000000006</v>
      </c>
      <c r="AA40" s="41">
        <f>(AA$5&lt;=INPUTS_OUTPUTS!$D$8)*(INPUTS_OUTPUTS!$H26/12)*(1+AA$28)</f>
        <v>441.66666666666669</v>
      </c>
      <c r="AB40" s="41">
        <f>(AB$5&lt;=INPUTS_OUTPUTS!$D$8)*(INPUTS_OUTPUTS!$H26/12)*(1+AB$28)</f>
        <v>442.70833333333337</v>
      </c>
      <c r="AC40" s="41">
        <f>(AC$5&lt;=INPUTS_OUTPUTS!$D$8)*(INPUTS_OUTPUTS!$H26/12)*(1+AC$28)</f>
        <v>443.75</v>
      </c>
      <c r="AD40" s="41">
        <f>(AD$5&lt;=INPUTS_OUTPUTS!$D$8)*(INPUTS_OUTPUTS!$H26/12)*(1+AD$28)</f>
        <v>444.79166666666674</v>
      </c>
      <c r="AE40" s="41">
        <f>(AE$5&lt;=INPUTS_OUTPUTS!$D$8)*(INPUTS_OUTPUTS!$H26/12)*(1+AE$28)</f>
        <v>445.83333333333337</v>
      </c>
      <c r="AF40" s="41">
        <f>(AF$5&lt;=INPUTS_OUTPUTS!$D$8)*(INPUTS_OUTPUTS!$H26/12)*(1+AF$28)</f>
        <v>446.875</v>
      </c>
      <c r="AG40" s="41">
        <f>(AG$5&lt;=INPUTS_OUTPUTS!$D$8)*(INPUTS_OUTPUTS!$H26/12)*(1+AG$28)</f>
        <v>447.91666666666669</v>
      </c>
      <c r="AH40" s="41">
        <f>(AH$5&lt;=INPUTS_OUTPUTS!$D$8)*(INPUTS_OUTPUTS!$H26/12)*(1+AH$28)</f>
        <v>448.95833333333343</v>
      </c>
      <c r="AI40" s="41">
        <f>(AI$5&lt;=INPUTS_OUTPUTS!$D$8)*(INPUTS_OUTPUTS!$H26/12)*(1+AI$28)</f>
        <v>450.00000000000006</v>
      </c>
      <c r="AJ40" s="41">
        <f>(AJ$5&lt;=INPUTS_OUTPUTS!$D$8)*(INPUTS_OUTPUTS!$H26/12)*(1+AJ$28)</f>
        <v>451.04166666666669</v>
      </c>
      <c r="AK40" s="41">
        <f>(AK$5&lt;=INPUTS_OUTPUTS!$D$8)*(INPUTS_OUTPUTS!$H26/12)*(1+AK$28)</f>
        <v>452.08333333333331</v>
      </c>
      <c r="AL40" s="41">
        <f>(AL$5&lt;=INPUTS_OUTPUTS!$D$8)*(INPUTS_OUTPUTS!$H26/12)*(1+AL$28)</f>
        <v>453.12500000000006</v>
      </c>
      <c r="AM40" s="41">
        <f>(AM$5&lt;=INPUTS_OUTPUTS!$D$8)*(INPUTS_OUTPUTS!$H26/12)*(1+AM$28)</f>
        <v>454.16666666666674</v>
      </c>
      <c r="AN40" s="41">
        <f>(AN$5&lt;=INPUTS_OUTPUTS!$D$8)*(INPUTS_OUTPUTS!$H26/12)*(1+AN$28)</f>
        <v>455.20833333333337</v>
      </c>
      <c r="AO40" s="41">
        <f>(AO$5&lt;=INPUTS_OUTPUTS!$D$8)*(INPUTS_OUTPUTS!$H26/12)*(1+AO$28)</f>
        <v>456.25</v>
      </c>
      <c r="AP40" s="41">
        <f>(AP$5&lt;=INPUTS_OUTPUTS!$D$8)*(INPUTS_OUTPUTS!$H26/12)*(1+AP$28)</f>
        <v>457.29166666666674</v>
      </c>
      <c r="AQ40" s="41">
        <f>(AQ$5&lt;=INPUTS_OUTPUTS!$D$8)*(INPUTS_OUTPUTS!$H26/12)*(1+AQ$28)</f>
        <v>458.33333333333337</v>
      </c>
      <c r="AR40" s="41">
        <f>(AR$5&lt;=INPUTS_OUTPUTS!$D$8)*(INPUTS_OUTPUTS!$H26/12)*(1+AR$28)</f>
        <v>459.37500000000006</v>
      </c>
      <c r="AS40" s="41">
        <f>(AS$5&lt;=INPUTS_OUTPUTS!$D$8)*(INPUTS_OUTPUTS!$H26/12)*(1+AS$28)</f>
        <v>460.41666666666669</v>
      </c>
      <c r="AT40" s="41">
        <f>(AT$5&lt;=INPUTS_OUTPUTS!$D$8)*(INPUTS_OUTPUTS!$H26/12)*(1+AT$28)</f>
        <v>461.45833333333343</v>
      </c>
      <c r="AU40" s="41">
        <f>(AU$5&lt;=INPUTS_OUTPUTS!$D$8)*(INPUTS_OUTPUTS!$H26/12)*(1+AU$28)</f>
        <v>462.50000000000006</v>
      </c>
      <c r="AV40" s="41">
        <f>(AV$5&lt;=INPUTS_OUTPUTS!$D$8)*(INPUTS_OUTPUTS!$H26/12)*(1+AV$28)</f>
        <v>463.54166666666669</v>
      </c>
      <c r="AW40" s="41">
        <f>(AW$5&lt;=INPUTS_OUTPUTS!$D$8)*(INPUTS_OUTPUTS!$H26/12)*(1+AW$28)</f>
        <v>464.58333333333337</v>
      </c>
      <c r="AX40" s="41">
        <f>(AX$5&lt;=INPUTS_OUTPUTS!$D$8)*(INPUTS_OUTPUTS!$H26/12)*(1+AX$28)</f>
        <v>465.62500000000011</v>
      </c>
      <c r="AY40" s="41">
        <f>(AY$5&lt;=INPUTS_OUTPUTS!$D$8)*(INPUTS_OUTPUTS!$H26/12)*(1+AY$28)</f>
        <v>466.66666666666674</v>
      </c>
      <c r="AZ40" s="41">
        <f>(AZ$5&lt;=INPUTS_OUTPUTS!$D$8)*(INPUTS_OUTPUTS!$H26/12)*(1+AZ$28)</f>
        <v>0</v>
      </c>
      <c r="BA40" s="41">
        <f>(BA$5&lt;=INPUTS_OUTPUTS!$D$8)*(INPUTS_OUTPUTS!$H26/12)*(1+BA$28)</f>
        <v>0</v>
      </c>
      <c r="BB40" s="41">
        <f>(BB$5&lt;=INPUTS_OUTPUTS!$D$8)*(INPUTS_OUTPUTS!$H26/12)*(1+BB$28)</f>
        <v>0</v>
      </c>
      <c r="BC40" s="41">
        <f>(BC$5&lt;=INPUTS_OUTPUTS!$D$8)*(INPUTS_OUTPUTS!$H26/12)*(1+BC$28)</f>
        <v>0</v>
      </c>
      <c r="BD40" s="41">
        <f>(BD$5&lt;=INPUTS_OUTPUTS!$D$8)*(INPUTS_OUTPUTS!$H26/12)*(1+BD$28)</f>
        <v>0</v>
      </c>
      <c r="BE40" s="41">
        <f>(BE$5&lt;=INPUTS_OUTPUTS!$D$8)*(INPUTS_OUTPUTS!$H26/12)*(1+BE$28)</f>
        <v>0</v>
      </c>
      <c r="BF40" s="41">
        <f>(BF$5&lt;=INPUTS_OUTPUTS!$D$8)*(INPUTS_OUTPUTS!$H26/12)*(1+BF$28)</f>
        <v>0</v>
      </c>
      <c r="BG40" s="41">
        <f>(BG$5&lt;=INPUTS_OUTPUTS!$D$8)*(INPUTS_OUTPUTS!$H26/12)*(1+BG$28)</f>
        <v>0</v>
      </c>
      <c r="BH40" s="41">
        <f>(BH$5&lt;=INPUTS_OUTPUTS!$D$8)*(INPUTS_OUTPUTS!$H26/12)*(1+BH$28)</f>
        <v>0</v>
      </c>
      <c r="BI40" s="41">
        <f>(BI$5&lt;=INPUTS_OUTPUTS!$D$8)*(INPUTS_OUTPUTS!$H26/12)*(1+BI$28)</f>
        <v>0</v>
      </c>
      <c r="BJ40" s="41">
        <f>(BJ$5&lt;=INPUTS_OUTPUTS!$D$8)*(INPUTS_OUTPUTS!$H26/12)*(1+BJ$28)</f>
        <v>0</v>
      </c>
      <c r="BK40" s="41">
        <f>(BK$5&lt;=INPUTS_OUTPUTS!$D$8)*(INPUTS_OUTPUTS!$H26/12)*(1+BK$28)</f>
        <v>0</v>
      </c>
      <c r="BL40" s="41">
        <f>(BL$5&lt;=INPUTS_OUTPUTS!$D$8)*(INPUTS_OUTPUTS!$H26/12)*(1+BL$28)</f>
        <v>0</v>
      </c>
    </row>
    <row r="41" spans="1:64" ht="15" customHeight="1" x14ac:dyDescent="0.3">
      <c r="B41" s="37" t="str">
        <f>INPUTS_OUTPUTS!F27</f>
        <v>Manager / Front of House Payroll</v>
      </c>
      <c r="C41" s="41">
        <f>(C$5&lt;=INPUTS_OUTPUTS!$D$8)*(INPUTS_OUTPUTS!$H27/12)*(1+C$28)</f>
        <v>3750</v>
      </c>
      <c r="D41" s="41">
        <f>(D$5&lt;=INPUTS_OUTPUTS!$D$8)*(INPUTS_OUTPUTS!$H27/12)*(1+D$28)</f>
        <v>3759.375</v>
      </c>
      <c r="E41" s="41">
        <f>(E$5&lt;=INPUTS_OUTPUTS!$D$8)*(INPUTS_OUTPUTS!$H27/12)*(1+E$28)</f>
        <v>3768.7499999999995</v>
      </c>
      <c r="F41" s="41">
        <f>(F$5&lt;=INPUTS_OUTPUTS!$D$8)*(INPUTS_OUTPUTS!$H27/12)*(1+F$28)</f>
        <v>3778.1250000000005</v>
      </c>
      <c r="G41" s="41">
        <f>(G$5&lt;=INPUTS_OUTPUTS!$D$8)*(INPUTS_OUTPUTS!$H27/12)*(1+G$28)</f>
        <v>3787.5</v>
      </c>
      <c r="H41" s="41">
        <f>(H$5&lt;=INPUTS_OUTPUTS!$D$8)*(INPUTS_OUTPUTS!$H27/12)*(1+H$28)</f>
        <v>3796.875</v>
      </c>
      <c r="I41" s="41">
        <f>(I$5&lt;=INPUTS_OUTPUTS!$D$8)*(INPUTS_OUTPUTS!$H27/12)*(1+I$28)</f>
        <v>3806.2499999999995</v>
      </c>
      <c r="J41" s="41">
        <f>(J$5&lt;=INPUTS_OUTPUTS!$D$8)*(INPUTS_OUTPUTS!$H27/12)*(1+J$28)</f>
        <v>3815.6250000000005</v>
      </c>
      <c r="K41" s="41">
        <f>(K$5&lt;=INPUTS_OUTPUTS!$D$8)*(INPUTS_OUTPUTS!$H27/12)*(1+K$28)</f>
        <v>3825</v>
      </c>
      <c r="L41" s="41">
        <f>(L$5&lt;=INPUTS_OUTPUTS!$D$8)*(INPUTS_OUTPUTS!$H27/12)*(1+L$28)</f>
        <v>3834.375</v>
      </c>
      <c r="M41" s="41">
        <f>(M$5&lt;=INPUTS_OUTPUTS!$D$8)*(INPUTS_OUTPUTS!$H27/12)*(1+M$28)</f>
        <v>3843.7499999999995</v>
      </c>
      <c r="N41" s="41">
        <f>(N$5&lt;=INPUTS_OUTPUTS!$D$8)*(INPUTS_OUTPUTS!$H27/12)*(1+N$28)</f>
        <v>3853.1250000000005</v>
      </c>
      <c r="O41" s="41">
        <f>(O$5&lt;=INPUTS_OUTPUTS!$D$8)*(INPUTS_OUTPUTS!$H27/12)*(1+O$28)</f>
        <v>3862.5</v>
      </c>
      <c r="P41" s="41">
        <f>(P$5&lt;=INPUTS_OUTPUTS!$D$8)*(INPUTS_OUTPUTS!$H27/12)*(1+P$28)</f>
        <v>3871.875</v>
      </c>
      <c r="Q41" s="41">
        <f>(Q$5&lt;=INPUTS_OUTPUTS!$D$8)*(INPUTS_OUTPUTS!$H27/12)*(1+Q$28)</f>
        <v>3881.2499999999995</v>
      </c>
      <c r="R41" s="41">
        <f>(R$5&lt;=INPUTS_OUTPUTS!$D$8)*(INPUTS_OUTPUTS!$H27/12)*(1+R$28)</f>
        <v>3890.6250000000005</v>
      </c>
      <c r="S41" s="41">
        <f>(S$5&lt;=INPUTS_OUTPUTS!$D$8)*(INPUTS_OUTPUTS!$H27/12)*(1+S$28)</f>
        <v>3900</v>
      </c>
      <c r="T41" s="41">
        <f>(T$5&lt;=INPUTS_OUTPUTS!$D$8)*(INPUTS_OUTPUTS!$H27/12)*(1+T$28)</f>
        <v>3909.375</v>
      </c>
      <c r="U41" s="41">
        <f>(U$5&lt;=INPUTS_OUTPUTS!$D$8)*(INPUTS_OUTPUTS!$H27/12)*(1+U$28)</f>
        <v>3918.7499999999995</v>
      </c>
      <c r="V41" s="41">
        <f>(V$5&lt;=INPUTS_OUTPUTS!$D$8)*(INPUTS_OUTPUTS!$H27/12)*(1+V$28)</f>
        <v>3928.1250000000005</v>
      </c>
      <c r="W41" s="41">
        <f>(W$5&lt;=INPUTS_OUTPUTS!$D$8)*(INPUTS_OUTPUTS!$H27/12)*(1+W$28)</f>
        <v>3937.5</v>
      </c>
      <c r="X41" s="41">
        <f>(X$5&lt;=INPUTS_OUTPUTS!$D$8)*(INPUTS_OUTPUTS!$H27/12)*(1+X$28)</f>
        <v>3946.875</v>
      </c>
      <c r="Y41" s="41">
        <f>(Y$5&lt;=INPUTS_OUTPUTS!$D$8)*(INPUTS_OUTPUTS!$H27/12)*(1+Y$28)</f>
        <v>3956.2499999999995</v>
      </c>
      <c r="Z41" s="41">
        <f>(Z$5&lt;=INPUTS_OUTPUTS!$D$8)*(INPUTS_OUTPUTS!$H27/12)*(1+Z$28)</f>
        <v>3965.6250000000005</v>
      </c>
      <c r="AA41" s="41">
        <f>(AA$5&lt;=INPUTS_OUTPUTS!$D$8)*(INPUTS_OUTPUTS!$H27/12)*(1+AA$28)</f>
        <v>3975</v>
      </c>
      <c r="AB41" s="41">
        <f>(AB$5&lt;=INPUTS_OUTPUTS!$D$8)*(INPUTS_OUTPUTS!$H27/12)*(1+AB$28)</f>
        <v>3984.375</v>
      </c>
      <c r="AC41" s="41">
        <f>(AC$5&lt;=INPUTS_OUTPUTS!$D$8)*(INPUTS_OUTPUTS!$H27/12)*(1+AC$28)</f>
        <v>3993.75</v>
      </c>
      <c r="AD41" s="41">
        <f>(AD$5&lt;=INPUTS_OUTPUTS!$D$8)*(INPUTS_OUTPUTS!$H27/12)*(1+AD$28)</f>
        <v>4003.1250000000005</v>
      </c>
      <c r="AE41" s="41">
        <f>(AE$5&lt;=INPUTS_OUTPUTS!$D$8)*(INPUTS_OUTPUTS!$H27/12)*(1+AE$28)</f>
        <v>4012.5000000000005</v>
      </c>
      <c r="AF41" s="41">
        <f>(AF$5&lt;=INPUTS_OUTPUTS!$D$8)*(INPUTS_OUTPUTS!$H27/12)*(1+AF$28)</f>
        <v>4021.875</v>
      </c>
      <c r="AG41" s="41">
        <f>(AG$5&lt;=INPUTS_OUTPUTS!$D$8)*(INPUTS_OUTPUTS!$H27/12)*(1+AG$28)</f>
        <v>4031.25</v>
      </c>
      <c r="AH41" s="41">
        <f>(AH$5&lt;=INPUTS_OUTPUTS!$D$8)*(INPUTS_OUTPUTS!$H27/12)*(1+AH$28)</f>
        <v>4040.6250000000005</v>
      </c>
      <c r="AI41" s="41">
        <f>(AI$5&lt;=INPUTS_OUTPUTS!$D$8)*(INPUTS_OUTPUTS!$H27/12)*(1+AI$28)</f>
        <v>4050.0000000000005</v>
      </c>
      <c r="AJ41" s="41">
        <f>(AJ$5&lt;=INPUTS_OUTPUTS!$D$8)*(INPUTS_OUTPUTS!$H27/12)*(1+AJ$28)</f>
        <v>4059.375</v>
      </c>
      <c r="AK41" s="41">
        <f>(AK$5&lt;=INPUTS_OUTPUTS!$D$8)*(INPUTS_OUTPUTS!$H27/12)*(1+AK$28)</f>
        <v>4068.75</v>
      </c>
      <c r="AL41" s="41">
        <f>(AL$5&lt;=INPUTS_OUTPUTS!$D$8)*(INPUTS_OUTPUTS!$H27/12)*(1+AL$28)</f>
        <v>4078.1250000000005</v>
      </c>
      <c r="AM41" s="41">
        <f>(AM$5&lt;=INPUTS_OUTPUTS!$D$8)*(INPUTS_OUTPUTS!$H27/12)*(1+AM$28)</f>
        <v>4087.5000000000005</v>
      </c>
      <c r="AN41" s="41">
        <f>(AN$5&lt;=INPUTS_OUTPUTS!$D$8)*(INPUTS_OUTPUTS!$H27/12)*(1+AN$28)</f>
        <v>4096.875</v>
      </c>
      <c r="AO41" s="41">
        <f>(AO$5&lt;=INPUTS_OUTPUTS!$D$8)*(INPUTS_OUTPUTS!$H27/12)*(1+AO$28)</f>
        <v>4106.25</v>
      </c>
      <c r="AP41" s="41">
        <f>(AP$5&lt;=INPUTS_OUTPUTS!$D$8)*(INPUTS_OUTPUTS!$H27/12)*(1+AP$28)</f>
        <v>4115.6250000000009</v>
      </c>
      <c r="AQ41" s="41">
        <f>(AQ$5&lt;=INPUTS_OUTPUTS!$D$8)*(INPUTS_OUTPUTS!$H27/12)*(1+AQ$28)</f>
        <v>4125</v>
      </c>
      <c r="AR41" s="41">
        <f>(AR$5&lt;=INPUTS_OUTPUTS!$D$8)*(INPUTS_OUTPUTS!$H27/12)*(1+AR$28)</f>
        <v>4134.375</v>
      </c>
      <c r="AS41" s="41">
        <f>(AS$5&lt;=INPUTS_OUTPUTS!$D$8)*(INPUTS_OUTPUTS!$H27/12)*(1+AS$28)</f>
        <v>4143.75</v>
      </c>
      <c r="AT41" s="41">
        <f>(AT$5&lt;=INPUTS_OUTPUTS!$D$8)*(INPUTS_OUTPUTS!$H27/12)*(1+AT$28)</f>
        <v>4153.1250000000009</v>
      </c>
      <c r="AU41" s="41">
        <f>(AU$5&lt;=INPUTS_OUTPUTS!$D$8)*(INPUTS_OUTPUTS!$H27/12)*(1+AU$28)</f>
        <v>4162.5</v>
      </c>
      <c r="AV41" s="41">
        <f>(AV$5&lt;=INPUTS_OUTPUTS!$D$8)*(INPUTS_OUTPUTS!$H27/12)*(1+AV$28)</f>
        <v>4171.875</v>
      </c>
      <c r="AW41" s="41">
        <f>(AW$5&lt;=INPUTS_OUTPUTS!$D$8)*(INPUTS_OUTPUTS!$H27/12)*(1+AW$28)</f>
        <v>4181.25</v>
      </c>
      <c r="AX41" s="41">
        <f>(AX$5&lt;=INPUTS_OUTPUTS!$D$8)*(INPUTS_OUTPUTS!$H27/12)*(1+AX$28)</f>
        <v>4190.6250000000009</v>
      </c>
      <c r="AY41" s="41">
        <f>(AY$5&lt;=INPUTS_OUTPUTS!$D$8)*(INPUTS_OUTPUTS!$H27/12)*(1+AY$28)</f>
        <v>4200</v>
      </c>
      <c r="AZ41" s="41">
        <f>(AZ$5&lt;=INPUTS_OUTPUTS!$D$8)*(INPUTS_OUTPUTS!$H27/12)*(1+AZ$28)</f>
        <v>0</v>
      </c>
      <c r="BA41" s="41">
        <f>(BA$5&lt;=INPUTS_OUTPUTS!$D$8)*(INPUTS_OUTPUTS!$H27/12)*(1+BA$28)</f>
        <v>0</v>
      </c>
      <c r="BB41" s="41">
        <f>(BB$5&lt;=INPUTS_OUTPUTS!$D$8)*(INPUTS_OUTPUTS!$H27/12)*(1+BB$28)</f>
        <v>0</v>
      </c>
      <c r="BC41" s="41">
        <f>(BC$5&lt;=INPUTS_OUTPUTS!$D$8)*(INPUTS_OUTPUTS!$H27/12)*(1+BC$28)</f>
        <v>0</v>
      </c>
      <c r="BD41" s="41">
        <f>(BD$5&lt;=INPUTS_OUTPUTS!$D$8)*(INPUTS_OUTPUTS!$H27/12)*(1+BD$28)</f>
        <v>0</v>
      </c>
      <c r="BE41" s="41">
        <f>(BE$5&lt;=INPUTS_OUTPUTS!$D$8)*(INPUTS_OUTPUTS!$H27/12)*(1+BE$28)</f>
        <v>0</v>
      </c>
      <c r="BF41" s="41">
        <f>(BF$5&lt;=INPUTS_OUTPUTS!$D$8)*(INPUTS_OUTPUTS!$H27/12)*(1+BF$28)</f>
        <v>0</v>
      </c>
      <c r="BG41" s="41">
        <f>(BG$5&lt;=INPUTS_OUTPUTS!$D$8)*(INPUTS_OUTPUTS!$H27/12)*(1+BG$28)</f>
        <v>0</v>
      </c>
      <c r="BH41" s="41">
        <f>(BH$5&lt;=INPUTS_OUTPUTS!$D$8)*(INPUTS_OUTPUTS!$H27/12)*(1+BH$28)</f>
        <v>0</v>
      </c>
      <c r="BI41" s="41">
        <f>(BI$5&lt;=INPUTS_OUTPUTS!$D$8)*(INPUTS_OUTPUTS!$H27/12)*(1+BI$28)</f>
        <v>0</v>
      </c>
      <c r="BJ41" s="41">
        <f>(BJ$5&lt;=INPUTS_OUTPUTS!$D$8)*(INPUTS_OUTPUTS!$H27/12)*(1+BJ$28)</f>
        <v>0</v>
      </c>
      <c r="BK41" s="41">
        <f>(BK$5&lt;=INPUTS_OUTPUTS!$D$8)*(INPUTS_OUTPUTS!$H27/12)*(1+BK$28)</f>
        <v>0</v>
      </c>
      <c r="BL41" s="41">
        <f>(BL$5&lt;=INPUTS_OUTPUTS!$D$8)*(INPUTS_OUTPUTS!$H27/12)*(1+BL$28)</f>
        <v>0</v>
      </c>
    </row>
    <row r="42" spans="1:64" ht="15" customHeight="1" x14ac:dyDescent="0.3">
      <c r="B42" s="37" t="str">
        <f>INPUTS_OUTPUTS!F28</f>
        <v>Asst Manager / Front of House Payroll</v>
      </c>
      <c r="C42" s="41">
        <f>(C$5&lt;=INPUTS_OUTPUTS!$D$8)*(INPUTS_OUTPUTS!$H28/12)*(1+C$28)</f>
        <v>2666.6666666666665</v>
      </c>
      <c r="D42" s="41">
        <f>(D$5&lt;=INPUTS_OUTPUTS!$D$8)*(INPUTS_OUTPUTS!$H28/12)*(1+D$28)</f>
        <v>2673.333333333333</v>
      </c>
      <c r="E42" s="41">
        <f>(E$5&lt;=INPUTS_OUTPUTS!$D$8)*(INPUTS_OUTPUTS!$H28/12)*(1+E$28)</f>
        <v>2679.9999999999995</v>
      </c>
      <c r="F42" s="41">
        <f>(F$5&lt;=INPUTS_OUTPUTS!$D$8)*(INPUTS_OUTPUTS!$H28/12)*(1+F$28)</f>
        <v>2686.6666666666665</v>
      </c>
      <c r="G42" s="41">
        <f>(G$5&lt;=INPUTS_OUTPUTS!$D$8)*(INPUTS_OUTPUTS!$H28/12)*(1+G$28)</f>
        <v>2693.333333333333</v>
      </c>
      <c r="H42" s="41">
        <f>(H$5&lt;=INPUTS_OUTPUTS!$D$8)*(INPUTS_OUTPUTS!$H28/12)*(1+H$28)</f>
        <v>2699.9999999999995</v>
      </c>
      <c r="I42" s="41">
        <f>(I$5&lt;=INPUTS_OUTPUTS!$D$8)*(INPUTS_OUTPUTS!$H28/12)*(1+I$28)</f>
        <v>2706.6666666666661</v>
      </c>
      <c r="J42" s="41">
        <f>(J$5&lt;=INPUTS_OUTPUTS!$D$8)*(INPUTS_OUTPUTS!$H28/12)*(1+J$28)</f>
        <v>2713.3333333333335</v>
      </c>
      <c r="K42" s="41">
        <f>(K$5&lt;=INPUTS_OUTPUTS!$D$8)*(INPUTS_OUTPUTS!$H28/12)*(1+K$28)</f>
        <v>2720</v>
      </c>
      <c r="L42" s="41">
        <f>(L$5&lt;=INPUTS_OUTPUTS!$D$8)*(INPUTS_OUTPUTS!$H28/12)*(1+L$28)</f>
        <v>2726.6666666666665</v>
      </c>
      <c r="M42" s="41">
        <f>(M$5&lt;=INPUTS_OUTPUTS!$D$8)*(INPUTS_OUTPUTS!$H28/12)*(1+M$28)</f>
        <v>2733.333333333333</v>
      </c>
      <c r="N42" s="41">
        <f>(N$5&lt;=INPUTS_OUTPUTS!$D$8)*(INPUTS_OUTPUTS!$H28/12)*(1+N$28)</f>
        <v>2740</v>
      </c>
      <c r="O42" s="41">
        <f>(O$5&lt;=INPUTS_OUTPUTS!$D$8)*(INPUTS_OUTPUTS!$H28/12)*(1+O$28)</f>
        <v>2746.6666666666665</v>
      </c>
      <c r="P42" s="41">
        <f>(P$5&lt;=INPUTS_OUTPUTS!$D$8)*(INPUTS_OUTPUTS!$H28/12)*(1+P$28)</f>
        <v>2753.333333333333</v>
      </c>
      <c r="Q42" s="41">
        <f>(Q$5&lt;=INPUTS_OUTPUTS!$D$8)*(INPUTS_OUTPUTS!$H28/12)*(1+Q$28)</f>
        <v>2759.9999999999995</v>
      </c>
      <c r="R42" s="41">
        <f>(R$5&lt;=INPUTS_OUTPUTS!$D$8)*(INPUTS_OUTPUTS!$H28/12)*(1+R$28)</f>
        <v>2766.666666666667</v>
      </c>
      <c r="S42" s="41">
        <f>(S$5&lt;=INPUTS_OUTPUTS!$D$8)*(INPUTS_OUTPUTS!$H28/12)*(1+S$28)</f>
        <v>2773.3333333333335</v>
      </c>
      <c r="T42" s="41">
        <f>(T$5&lt;=INPUTS_OUTPUTS!$D$8)*(INPUTS_OUTPUTS!$H28/12)*(1+T$28)</f>
        <v>2780</v>
      </c>
      <c r="U42" s="41">
        <f>(U$5&lt;=INPUTS_OUTPUTS!$D$8)*(INPUTS_OUTPUTS!$H28/12)*(1+U$28)</f>
        <v>2786.6666666666665</v>
      </c>
      <c r="V42" s="41">
        <f>(V$5&lt;=INPUTS_OUTPUTS!$D$8)*(INPUTS_OUTPUTS!$H28/12)*(1+V$28)</f>
        <v>2793.3333333333335</v>
      </c>
      <c r="W42" s="41">
        <f>(W$5&lt;=INPUTS_OUTPUTS!$D$8)*(INPUTS_OUTPUTS!$H28/12)*(1+W$28)</f>
        <v>2800</v>
      </c>
      <c r="X42" s="41">
        <f>(X$5&lt;=INPUTS_OUTPUTS!$D$8)*(INPUTS_OUTPUTS!$H28/12)*(1+X$28)</f>
        <v>2806.6666666666665</v>
      </c>
      <c r="Y42" s="41">
        <f>(Y$5&lt;=INPUTS_OUTPUTS!$D$8)*(INPUTS_OUTPUTS!$H28/12)*(1+Y$28)</f>
        <v>2813.333333333333</v>
      </c>
      <c r="Z42" s="41">
        <f>(Z$5&lt;=INPUTS_OUTPUTS!$D$8)*(INPUTS_OUTPUTS!$H28/12)*(1+Z$28)</f>
        <v>2820</v>
      </c>
      <c r="AA42" s="41">
        <f>(AA$5&lt;=INPUTS_OUTPUTS!$D$8)*(INPUTS_OUTPUTS!$H28/12)*(1+AA$28)</f>
        <v>2826.6666666666665</v>
      </c>
      <c r="AB42" s="41">
        <f>(AB$5&lt;=INPUTS_OUTPUTS!$D$8)*(INPUTS_OUTPUTS!$H28/12)*(1+AB$28)</f>
        <v>2833.333333333333</v>
      </c>
      <c r="AC42" s="41">
        <f>(AC$5&lt;=INPUTS_OUTPUTS!$D$8)*(INPUTS_OUTPUTS!$H28/12)*(1+AC$28)</f>
        <v>2839.9999999999995</v>
      </c>
      <c r="AD42" s="41">
        <f>(AD$5&lt;=INPUTS_OUTPUTS!$D$8)*(INPUTS_OUTPUTS!$H28/12)*(1+AD$28)</f>
        <v>2846.666666666667</v>
      </c>
      <c r="AE42" s="41">
        <f>(AE$5&lt;=INPUTS_OUTPUTS!$D$8)*(INPUTS_OUTPUTS!$H28/12)*(1+AE$28)</f>
        <v>2853.3333333333335</v>
      </c>
      <c r="AF42" s="41">
        <f>(AF$5&lt;=INPUTS_OUTPUTS!$D$8)*(INPUTS_OUTPUTS!$H28/12)*(1+AF$28)</f>
        <v>2860</v>
      </c>
      <c r="AG42" s="41">
        <f>(AG$5&lt;=INPUTS_OUTPUTS!$D$8)*(INPUTS_OUTPUTS!$H28/12)*(1+AG$28)</f>
        <v>2866.6666666666665</v>
      </c>
      <c r="AH42" s="41">
        <f>(AH$5&lt;=INPUTS_OUTPUTS!$D$8)*(INPUTS_OUTPUTS!$H28/12)*(1+AH$28)</f>
        <v>2873.3333333333335</v>
      </c>
      <c r="AI42" s="41">
        <f>(AI$5&lt;=INPUTS_OUTPUTS!$D$8)*(INPUTS_OUTPUTS!$H28/12)*(1+AI$28)</f>
        <v>2880</v>
      </c>
      <c r="AJ42" s="41">
        <f>(AJ$5&lt;=INPUTS_OUTPUTS!$D$8)*(INPUTS_OUTPUTS!$H28/12)*(1+AJ$28)</f>
        <v>2886.6666666666665</v>
      </c>
      <c r="AK42" s="41">
        <f>(AK$5&lt;=INPUTS_OUTPUTS!$D$8)*(INPUTS_OUTPUTS!$H28/12)*(1+AK$28)</f>
        <v>2893.333333333333</v>
      </c>
      <c r="AL42" s="41">
        <f>(AL$5&lt;=INPUTS_OUTPUTS!$D$8)*(INPUTS_OUTPUTS!$H28/12)*(1+AL$28)</f>
        <v>2900</v>
      </c>
      <c r="AM42" s="41">
        <f>(AM$5&lt;=INPUTS_OUTPUTS!$D$8)*(INPUTS_OUTPUTS!$H28/12)*(1+AM$28)</f>
        <v>2906.6666666666665</v>
      </c>
      <c r="AN42" s="41">
        <f>(AN$5&lt;=INPUTS_OUTPUTS!$D$8)*(INPUTS_OUTPUTS!$H28/12)*(1+AN$28)</f>
        <v>2913.333333333333</v>
      </c>
      <c r="AO42" s="41">
        <f>(AO$5&lt;=INPUTS_OUTPUTS!$D$8)*(INPUTS_OUTPUTS!$H28/12)*(1+AO$28)</f>
        <v>2919.9999999999995</v>
      </c>
      <c r="AP42" s="41">
        <f>(AP$5&lt;=INPUTS_OUTPUTS!$D$8)*(INPUTS_OUTPUTS!$H28/12)*(1+AP$28)</f>
        <v>2926.666666666667</v>
      </c>
      <c r="AQ42" s="41">
        <f>(AQ$5&lt;=INPUTS_OUTPUTS!$D$8)*(INPUTS_OUTPUTS!$H28/12)*(1+AQ$28)</f>
        <v>2933.3333333333335</v>
      </c>
      <c r="AR42" s="41">
        <f>(AR$5&lt;=INPUTS_OUTPUTS!$D$8)*(INPUTS_OUTPUTS!$H28/12)*(1+AR$28)</f>
        <v>2940</v>
      </c>
      <c r="AS42" s="41">
        <f>(AS$5&lt;=INPUTS_OUTPUTS!$D$8)*(INPUTS_OUTPUTS!$H28/12)*(1+AS$28)</f>
        <v>2946.6666666666665</v>
      </c>
      <c r="AT42" s="41">
        <f>(AT$5&lt;=INPUTS_OUTPUTS!$D$8)*(INPUTS_OUTPUTS!$H28/12)*(1+AT$28)</f>
        <v>2953.3333333333335</v>
      </c>
      <c r="AU42" s="41">
        <f>(AU$5&lt;=INPUTS_OUTPUTS!$D$8)*(INPUTS_OUTPUTS!$H28/12)*(1+AU$28)</f>
        <v>2960</v>
      </c>
      <c r="AV42" s="41">
        <f>(AV$5&lt;=INPUTS_OUTPUTS!$D$8)*(INPUTS_OUTPUTS!$H28/12)*(1+AV$28)</f>
        <v>2966.6666666666665</v>
      </c>
      <c r="AW42" s="41">
        <f>(AW$5&lt;=INPUTS_OUTPUTS!$D$8)*(INPUTS_OUTPUTS!$H28/12)*(1+AW$28)</f>
        <v>2973.333333333333</v>
      </c>
      <c r="AX42" s="41">
        <f>(AX$5&lt;=INPUTS_OUTPUTS!$D$8)*(INPUTS_OUTPUTS!$H28/12)*(1+AX$28)</f>
        <v>2980.0000000000005</v>
      </c>
      <c r="AY42" s="41">
        <f>(AY$5&lt;=INPUTS_OUTPUTS!$D$8)*(INPUTS_OUTPUTS!$H28/12)*(1+AY$28)</f>
        <v>2986.666666666667</v>
      </c>
      <c r="AZ42" s="41">
        <f>(AZ$5&lt;=INPUTS_OUTPUTS!$D$8)*(INPUTS_OUTPUTS!$H28/12)*(1+AZ$28)</f>
        <v>0</v>
      </c>
      <c r="BA42" s="41">
        <f>(BA$5&lt;=INPUTS_OUTPUTS!$D$8)*(INPUTS_OUTPUTS!$H28/12)*(1+BA$28)</f>
        <v>0</v>
      </c>
      <c r="BB42" s="41">
        <f>(BB$5&lt;=INPUTS_OUTPUTS!$D$8)*(INPUTS_OUTPUTS!$H28/12)*(1+BB$28)</f>
        <v>0</v>
      </c>
      <c r="BC42" s="41">
        <f>(BC$5&lt;=INPUTS_OUTPUTS!$D$8)*(INPUTS_OUTPUTS!$H28/12)*(1+BC$28)</f>
        <v>0</v>
      </c>
      <c r="BD42" s="41">
        <f>(BD$5&lt;=INPUTS_OUTPUTS!$D$8)*(INPUTS_OUTPUTS!$H28/12)*(1+BD$28)</f>
        <v>0</v>
      </c>
      <c r="BE42" s="41">
        <f>(BE$5&lt;=INPUTS_OUTPUTS!$D$8)*(INPUTS_OUTPUTS!$H28/12)*(1+BE$28)</f>
        <v>0</v>
      </c>
      <c r="BF42" s="41">
        <f>(BF$5&lt;=INPUTS_OUTPUTS!$D$8)*(INPUTS_OUTPUTS!$H28/12)*(1+BF$28)</f>
        <v>0</v>
      </c>
      <c r="BG42" s="41">
        <f>(BG$5&lt;=INPUTS_OUTPUTS!$D$8)*(INPUTS_OUTPUTS!$H28/12)*(1+BG$28)</f>
        <v>0</v>
      </c>
      <c r="BH42" s="41">
        <f>(BH$5&lt;=INPUTS_OUTPUTS!$D$8)*(INPUTS_OUTPUTS!$H28/12)*(1+BH$28)</f>
        <v>0</v>
      </c>
      <c r="BI42" s="41">
        <f>(BI$5&lt;=INPUTS_OUTPUTS!$D$8)*(INPUTS_OUTPUTS!$H28/12)*(1+BI$28)</f>
        <v>0</v>
      </c>
      <c r="BJ42" s="41">
        <f>(BJ$5&lt;=INPUTS_OUTPUTS!$D$8)*(INPUTS_OUTPUTS!$H28/12)*(1+BJ$28)</f>
        <v>0</v>
      </c>
      <c r="BK42" s="41">
        <f>(BK$5&lt;=INPUTS_OUTPUTS!$D$8)*(INPUTS_OUTPUTS!$H28/12)*(1+BK$28)</f>
        <v>0</v>
      </c>
      <c r="BL42" s="41">
        <f>(BL$5&lt;=INPUTS_OUTPUTS!$D$8)*(INPUTS_OUTPUTS!$H28/12)*(1+BL$28)</f>
        <v>0</v>
      </c>
    </row>
    <row r="43" spans="1:64" ht="15" customHeight="1" x14ac:dyDescent="0.3">
      <c r="B43" s="37" t="str">
        <f>INPUTS_OUTPUTS!F29</f>
        <v>Leasing Agent</v>
      </c>
      <c r="C43" s="41">
        <f>(C$5&lt;=INPUTS_OUTPUTS!$D$8)*(INPUTS_OUTPUTS!$H29/12)*(1+C$28)</f>
        <v>2916.6666666666665</v>
      </c>
      <c r="D43" s="41">
        <f>(D$5&lt;=INPUTS_OUTPUTS!$D$8)*(INPUTS_OUTPUTS!$H29/12)*(1+D$28)</f>
        <v>2923.958333333333</v>
      </c>
      <c r="E43" s="41">
        <f>(E$5&lt;=INPUTS_OUTPUTS!$D$8)*(INPUTS_OUTPUTS!$H29/12)*(1+E$28)</f>
        <v>2931.2499999999995</v>
      </c>
      <c r="F43" s="41">
        <f>(F$5&lt;=INPUTS_OUTPUTS!$D$8)*(INPUTS_OUTPUTS!$H29/12)*(1+F$28)</f>
        <v>2938.5416666666665</v>
      </c>
      <c r="G43" s="41">
        <f>(G$5&lt;=INPUTS_OUTPUTS!$D$8)*(INPUTS_OUTPUTS!$H29/12)*(1+G$28)</f>
        <v>2945.833333333333</v>
      </c>
      <c r="H43" s="41">
        <f>(H$5&lt;=INPUTS_OUTPUTS!$D$8)*(INPUTS_OUTPUTS!$H29/12)*(1+H$28)</f>
        <v>2953.1249999999995</v>
      </c>
      <c r="I43" s="41">
        <f>(I$5&lt;=INPUTS_OUTPUTS!$D$8)*(INPUTS_OUTPUTS!$H29/12)*(1+I$28)</f>
        <v>2960.4166666666661</v>
      </c>
      <c r="J43" s="41">
        <f>(J$5&lt;=INPUTS_OUTPUTS!$D$8)*(INPUTS_OUTPUTS!$H29/12)*(1+J$28)</f>
        <v>2967.7083333333335</v>
      </c>
      <c r="K43" s="41">
        <f>(K$5&lt;=INPUTS_OUTPUTS!$D$8)*(INPUTS_OUTPUTS!$H29/12)*(1+K$28)</f>
        <v>2975</v>
      </c>
      <c r="L43" s="41">
        <f>(L$5&lt;=INPUTS_OUTPUTS!$D$8)*(INPUTS_OUTPUTS!$H29/12)*(1+L$28)</f>
        <v>2982.2916666666665</v>
      </c>
      <c r="M43" s="41">
        <f>(M$5&lt;=INPUTS_OUTPUTS!$D$8)*(INPUTS_OUTPUTS!$H29/12)*(1+M$28)</f>
        <v>2989.583333333333</v>
      </c>
      <c r="N43" s="41">
        <f>(N$5&lt;=INPUTS_OUTPUTS!$D$8)*(INPUTS_OUTPUTS!$H29/12)*(1+N$28)</f>
        <v>2996.875</v>
      </c>
      <c r="O43" s="41">
        <f>(O$5&lt;=INPUTS_OUTPUTS!$D$8)*(INPUTS_OUTPUTS!$H29/12)*(1+O$28)</f>
        <v>3004.1666666666665</v>
      </c>
      <c r="P43" s="41">
        <f>(P$5&lt;=INPUTS_OUTPUTS!$D$8)*(INPUTS_OUTPUTS!$H29/12)*(1+P$28)</f>
        <v>3011.458333333333</v>
      </c>
      <c r="Q43" s="41">
        <f>(Q$5&lt;=INPUTS_OUTPUTS!$D$8)*(INPUTS_OUTPUTS!$H29/12)*(1+Q$28)</f>
        <v>3018.7499999999995</v>
      </c>
      <c r="R43" s="41">
        <f>(R$5&lt;=INPUTS_OUTPUTS!$D$8)*(INPUTS_OUTPUTS!$H29/12)*(1+R$28)</f>
        <v>3026.041666666667</v>
      </c>
      <c r="S43" s="41">
        <f>(S$5&lt;=INPUTS_OUTPUTS!$D$8)*(INPUTS_OUTPUTS!$H29/12)*(1+S$28)</f>
        <v>3033.3333333333335</v>
      </c>
      <c r="T43" s="41">
        <f>(T$5&lt;=INPUTS_OUTPUTS!$D$8)*(INPUTS_OUTPUTS!$H29/12)*(1+T$28)</f>
        <v>3040.625</v>
      </c>
      <c r="U43" s="41">
        <f>(U$5&lt;=INPUTS_OUTPUTS!$D$8)*(INPUTS_OUTPUTS!$H29/12)*(1+U$28)</f>
        <v>3047.9166666666665</v>
      </c>
      <c r="V43" s="41">
        <f>(V$5&lt;=INPUTS_OUTPUTS!$D$8)*(INPUTS_OUTPUTS!$H29/12)*(1+V$28)</f>
        <v>3055.2083333333335</v>
      </c>
      <c r="W43" s="41">
        <f>(W$5&lt;=INPUTS_OUTPUTS!$D$8)*(INPUTS_OUTPUTS!$H29/12)*(1+W$28)</f>
        <v>3062.5</v>
      </c>
      <c r="X43" s="41">
        <f>(X$5&lt;=INPUTS_OUTPUTS!$D$8)*(INPUTS_OUTPUTS!$H29/12)*(1+X$28)</f>
        <v>3069.7916666666665</v>
      </c>
      <c r="Y43" s="41">
        <f>(Y$5&lt;=INPUTS_OUTPUTS!$D$8)*(INPUTS_OUTPUTS!$H29/12)*(1+Y$28)</f>
        <v>3077.083333333333</v>
      </c>
      <c r="Z43" s="41">
        <f>(Z$5&lt;=INPUTS_OUTPUTS!$D$8)*(INPUTS_OUTPUTS!$H29/12)*(1+Z$28)</f>
        <v>3084.375</v>
      </c>
      <c r="AA43" s="41">
        <f>(AA$5&lt;=INPUTS_OUTPUTS!$D$8)*(INPUTS_OUTPUTS!$H29/12)*(1+AA$28)</f>
        <v>3091.6666666666665</v>
      </c>
      <c r="AB43" s="41">
        <f>(AB$5&lt;=INPUTS_OUTPUTS!$D$8)*(INPUTS_OUTPUTS!$H29/12)*(1+AB$28)</f>
        <v>3098.958333333333</v>
      </c>
      <c r="AC43" s="41">
        <f>(AC$5&lt;=INPUTS_OUTPUTS!$D$8)*(INPUTS_OUTPUTS!$H29/12)*(1+AC$28)</f>
        <v>3106.2499999999995</v>
      </c>
      <c r="AD43" s="41">
        <f>(AD$5&lt;=INPUTS_OUTPUTS!$D$8)*(INPUTS_OUTPUTS!$H29/12)*(1+AD$28)</f>
        <v>3113.541666666667</v>
      </c>
      <c r="AE43" s="41">
        <f>(AE$5&lt;=INPUTS_OUTPUTS!$D$8)*(INPUTS_OUTPUTS!$H29/12)*(1+AE$28)</f>
        <v>3120.8333333333335</v>
      </c>
      <c r="AF43" s="41">
        <f>(AF$5&lt;=INPUTS_OUTPUTS!$D$8)*(INPUTS_OUTPUTS!$H29/12)*(1+AF$28)</f>
        <v>3128.125</v>
      </c>
      <c r="AG43" s="41">
        <f>(AG$5&lt;=INPUTS_OUTPUTS!$D$8)*(INPUTS_OUTPUTS!$H29/12)*(1+AG$28)</f>
        <v>3135.4166666666665</v>
      </c>
      <c r="AH43" s="41">
        <f>(AH$5&lt;=INPUTS_OUTPUTS!$D$8)*(INPUTS_OUTPUTS!$H29/12)*(1+AH$28)</f>
        <v>3142.7083333333335</v>
      </c>
      <c r="AI43" s="41">
        <f>(AI$5&lt;=INPUTS_OUTPUTS!$D$8)*(INPUTS_OUTPUTS!$H29/12)*(1+AI$28)</f>
        <v>3150</v>
      </c>
      <c r="AJ43" s="41">
        <f>(AJ$5&lt;=INPUTS_OUTPUTS!$D$8)*(INPUTS_OUTPUTS!$H29/12)*(1+AJ$28)</f>
        <v>3157.2916666666665</v>
      </c>
      <c r="AK43" s="41">
        <f>(AK$5&lt;=INPUTS_OUTPUTS!$D$8)*(INPUTS_OUTPUTS!$H29/12)*(1+AK$28)</f>
        <v>3164.583333333333</v>
      </c>
      <c r="AL43" s="41">
        <f>(AL$5&lt;=INPUTS_OUTPUTS!$D$8)*(INPUTS_OUTPUTS!$H29/12)*(1+AL$28)</f>
        <v>3171.875</v>
      </c>
      <c r="AM43" s="41">
        <f>(AM$5&lt;=INPUTS_OUTPUTS!$D$8)*(INPUTS_OUTPUTS!$H29/12)*(1+AM$28)</f>
        <v>3179.1666666666665</v>
      </c>
      <c r="AN43" s="41">
        <f>(AN$5&lt;=INPUTS_OUTPUTS!$D$8)*(INPUTS_OUTPUTS!$H29/12)*(1+AN$28)</f>
        <v>3186.458333333333</v>
      </c>
      <c r="AO43" s="41">
        <f>(AO$5&lt;=INPUTS_OUTPUTS!$D$8)*(INPUTS_OUTPUTS!$H29/12)*(1+AO$28)</f>
        <v>3193.7499999999995</v>
      </c>
      <c r="AP43" s="41">
        <f>(AP$5&lt;=INPUTS_OUTPUTS!$D$8)*(INPUTS_OUTPUTS!$H29/12)*(1+AP$28)</f>
        <v>3201.041666666667</v>
      </c>
      <c r="AQ43" s="41">
        <f>(AQ$5&lt;=INPUTS_OUTPUTS!$D$8)*(INPUTS_OUTPUTS!$H29/12)*(1+AQ$28)</f>
        <v>3208.3333333333335</v>
      </c>
      <c r="AR43" s="41">
        <f>(AR$5&lt;=INPUTS_OUTPUTS!$D$8)*(INPUTS_OUTPUTS!$H29/12)*(1+AR$28)</f>
        <v>3215.625</v>
      </c>
      <c r="AS43" s="41">
        <f>(AS$5&lt;=INPUTS_OUTPUTS!$D$8)*(INPUTS_OUTPUTS!$H29/12)*(1+AS$28)</f>
        <v>3222.9166666666665</v>
      </c>
      <c r="AT43" s="41">
        <f>(AT$5&lt;=INPUTS_OUTPUTS!$D$8)*(INPUTS_OUTPUTS!$H29/12)*(1+AT$28)</f>
        <v>3230.2083333333335</v>
      </c>
      <c r="AU43" s="41">
        <f>(AU$5&lt;=INPUTS_OUTPUTS!$D$8)*(INPUTS_OUTPUTS!$H29/12)*(1+AU$28)</f>
        <v>3237.5</v>
      </c>
      <c r="AV43" s="41">
        <f>(AV$5&lt;=INPUTS_OUTPUTS!$D$8)*(INPUTS_OUTPUTS!$H29/12)*(1+AV$28)</f>
        <v>3244.7916666666665</v>
      </c>
      <c r="AW43" s="41">
        <f>(AW$5&lt;=INPUTS_OUTPUTS!$D$8)*(INPUTS_OUTPUTS!$H29/12)*(1+AW$28)</f>
        <v>3252.083333333333</v>
      </c>
      <c r="AX43" s="41">
        <f>(AX$5&lt;=INPUTS_OUTPUTS!$D$8)*(INPUTS_OUTPUTS!$H29/12)*(1+AX$28)</f>
        <v>3259.3750000000005</v>
      </c>
      <c r="AY43" s="41">
        <f>(AY$5&lt;=INPUTS_OUTPUTS!$D$8)*(INPUTS_OUTPUTS!$H29/12)*(1+AY$28)</f>
        <v>3266.666666666667</v>
      </c>
      <c r="AZ43" s="41">
        <f>(AZ$5&lt;=INPUTS_OUTPUTS!$D$8)*(INPUTS_OUTPUTS!$H29/12)*(1+AZ$28)</f>
        <v>0</v>
      </c>
      <c r="BA43" s="41">
        <f>(BA$5&lt;=INPUTS_OUTPUTS!$D$8)*(INPUTS_OUTPUTS!$H29/12)*(1+BA$28)</f>
        <v>0</v>
      </c>
      <c r="BB43" s="41">
        <f>(BB$5&lt;=INPUTS_OUTPUTS!$D$8)*(INPUTS_OUTPUTS!$H29/12)*(1+BB$28)</f>
        <v>0</v>
      </c>
      <c r="BC43" s="41">
        <f>(BC$5&lt;=INPUTS_OUTPUTS!$D$8)*(INPUTS_OUTPUTS!$H29/12)*(1+BC$28)</f>
        <v>0</v>
      </c>
      <c r="BD43" s="41">
        <f>(BD$5&lt;=INPUTS_OUTPUTS!$D$8)*(INPUTS_OUTPUTS!$H29/12)*(1+BD$28)</f>
        <v>0</v>
      </c>
      <c r="BE43" s="41">
        <f>(BE$5&lt;=INPUTS_OUTPUTS!$D$8)*(INPUTS_OUTPUTS!$H29/12)*(1+BE$28)</f>
        <v>0</v>
      </c>
      <c r="BF43" s="41">
        <f>(BF$5&lt;=INPUTS_OUTPUTS!$D$8)*(INPUTS_OUTPUTS!$H29/12)*(1+BF$28)</f>
        <v>0</v>
      </c>
      <c r="BG43" s="41">
        <f>(BG$5&lt;=INPUTS_OUTPUTS!$D$8)*(INPUTS_OUTPUTS!$H29/12)*(1+BG$28)</f>
        <v>0</v>
      </c>
      <c r="BH43" s="41">
        <f>(BH$5&lt;=INPUTS_OUTPUTS!$D$8)*(INPUTS_OUTPUTS!$H29/12)*(1+BH$28)</f>
        <v>0</v>
      </c>
      <c r="BI43" s="41">
        <f>(BI$5&lt;=INPUTS_OUTPUTS!$D$8)*(INPUTS_OUTPUTS!$H29/12)*(1+BI$28)</f>
        <v>0</v>
      </c>
      <c r="BJ43" s="41">
        <f>(BJ$5&lt;=INPUTS_OUTPUTS!$D$8)*(INPUTS_OUTPUTS!$H29/12)*(1+BJ$28)</f>
        <v>0</v>
      </c>
      <c r="BK43" s="41">
        <f>(BK$5&lt;=INPUTS_OUTPUTS!$D$8)*(INPUTS_OUTPUTS!$H29/12)*(1+BK$28)</f>
        <v>0</v>
      </c>
      <c r="BL43" s="41">
        <f>(BL$5&lt;=INPUTS_OUTPUTS!$D$8)*(INPUTS_OUTPUTS!$H29/12)*(1+BL$28)</f>
        <v>0</v>
      </c>
    </row>
    <row r="44" spans="1:64" ht="15" customHeight="1" x14ac:dyDescent="0.3">
      <c r="B44" s="37" t="str">
        <f>INPUTS_OUTPUTS!F30</f>
        <v>Senior Maintenance</v>
      </c>
      <c r="C44" s="41">
        <f>(C$5&lt;=INPUTS_OUTPUTS!$D$8)*(INPUTS_OUTPUTS!$H30/12)*(1+C$28)</f>
        <v>3333.3333333333335</v>
      </c>
      <c r="D44" s="41">
        <f>(D$5&lt;=INPUTS_OUTPUTS!$D$8)*(INPUTS_OUTPUTS!$H30/12)*(1+D$28)</f>
        <v>3341.6666666666665</v>
      </c>
      <c r="E44" s="41">
        <f>(E$5&lt;=INPUTS_OUTPUTS!$D$8)*(INPUTS_OUTPUTS!$H30/12)*(1+E$28)</f>
        <v>3350</v>
      </c>
      <c r="F44" s="41">
        <f>(F$5&lt;=INPUTS_OUTPUTS!$D$8)*(INPUTS_OUTPUTS!$H30/12)*(1+F$28)</f>
        <v>3358.3333333333335</v>
      </c>
      <c r="G44" s="41">
        <f>(G$5&lt;=INPUTS_OUTPUTS!$D$8)*(INPUTS_OUTPUTS!$H30/12)*(1+G$28)</f>
        <v>3366.666666666667</v>
      </c>
      <c r="H44" s="41">
        <f>(H$5&lt;=INPUTS_OUTPUTS!$D$8)*(INPUTS_OUTPUTS!$H30/12)*(1+H$28)</f>
        <v>3375</v>
      </c>
      <c r="I44" s="41">
        <f>(I$5&lt;=INPUTS_OUTPUTS!$D$8)*(INPUTS_OUTPUTS!$H30/12)*(1+I$28)</f>
        <v>3383.333333333333</v>
      </c>
      <c r="J44" s="41">
        <f>(J$5&lt;=INPUTS_OUTPUTS!$D$8)*(INPUTS_OUTPUTS!$H30/12)*(1+J$28)</f>
        <v>3391.666666666667</v>
      </c>
      <c r="K44" s="41">
        <f>(K$5&lt;=INPUTS_OUTPUTS!$D$8)*(INPUTS_OUTPUTS!$H30/12)*(1+K$28)</f>
        <v>3400</v>
      </c>
      <c r="L44" s="41">
        <f>(L$5&lt;=INPUTS_OUTPUTS!$D$8)*(INPUTS_OUTPUTS!$H30/12)*(1+L$28)</f>
        <v>3408.3333333333335</v>
      </c>
      <c r="M44" s="41">
        <f>(M$5&lt;=INPUTS_OUTPUTS!$D$8)*(INPUTS_OUTPUTS!$H30/12)*(1+M$28)</f>
        <v>3416.6666666666665</v>
      </c>
      <c r="N44" s="41">
        <f>(N$5&lt;=INPUTS_OUTPUTS!$D$8)*(INPUTS_OUTPUTS!$H30/12)*(1+N$28)</f>
        <v>3425.0000000000005</v>
      </c>
      <c r="O44" s="41">
        <f>(O$5&lt;=INPUTS_OUTPUTS!$D$8)*(INPUTS_OUTPUTS!$H30/12)*(1+O$28)</f>
        <v>3433.3333333333335</v>
      </c>
      <c r="P44" s="41">
        <f>(P$5&lt;=INPUTS_OUTPUTS!$D$8)*(INPUTS_OUTPUTS!$H30/12)*(1+P$28)</f>
        <v>3441.6666666666665</v>
      </c>
      <c r="Q44" s="41">
        <f>(Q$5&lt;=INPUTS_OUTPUTS!$D$8)*(INPUTS_OUTPUTS!$H30/12)*(1+Q$28)</f>
        <v>3450</v>
      </c>
      <c r="R44" s="41">
        <f>(R$5&lt;=INPUTS_OUTPUTS!$D$8)*(INPUTS_OUTPUTS!$H30/12)*(1+R$28)</f>
        <v>3458.3333333333339</v>
      </c>
      <c r="S44" s="41">
        <f>(S$5&lt;=INPUTS_OUTPUTS!$D$8)*(INPUTS_OUTPUTS!$H30/12)*(1+S$28)</f>
        <v>3466.666666666667</v>
      </c>
      <c r="T44" s="41">
        <f>(T$5&lt;=INPUTS_OUTPUTS!$D$8)*(INPUTS_OUTPUTS!$H30/12)*(1+T$28)</f>
        <v>3475</v>
      </c>
      <c r="U44" s="41">
        <f>(U$5&lt;=INPUTS_OUTPUTS!$D$8)*(INPUTS_OUTPUTS!$H30/12)*(1+U$28)</f>
        <v>3483.333333333333</v>
      </c>
      <c r="V44" s="41">
        <f>(V$5&lt;=INPUTS_OUTPUTS!$D$8)*(INPUTS_OUTPUTS!$H30/12)*(1+V$28)</f>
        <v>3491.666666666667</v>
      </c>
      <c r="W44" s="41">
        <f>(W$5&lt;=INPUTS_OUTPUTS!$D$8)*(INPUTS_OUTPUTS!$H30/12)*(1+W$28)</f>
        <v>3500.0000000000005</v>
      </c>
      <c r="X44" s="41">
        <f>(X$5&lt;=INPUTS_OUTPUTS!$D$8)*(INPUTS_OUTPUTS!$H30/12)*(1+X$28)</f>
        <v>3508.3333333333335</v>
      </c>
      <c r="Y44" s="41">
        <f>(Y$5&lt;=INPUTS_OUTPUTS!$D$8)*(INPUTS_OUTPUTS!$H30/12)*(1+Y$28)</f>
        <v>3516.6666666666665</v>
      </c>
      <c r="Z44" s="41">
        <f>(Z$5&lt;=INPUTS_OUTPUTS!$D$8)*(INPUTS_OUTPUTS!$H30/12)*(1+Z$28)</f>
        <v>3525.0000000000005</v>
      </c>
      <c r="AA44" s="41">
        <f>(AA$5&lt;=INPUTS_OUTPUTS!$D$8)*(INPUTS_OUTPUTS!$H30/12)*(1+AA$28)</f>
        <v>3533.3333333333335</v>
      </c>
      <c r="AB44" s="41">
        <f>(AB$5&lt;=INPUTS_OUTPUTS!$D$8)*(INPUTS_OUTPUTS!$H30/12)*(1+AB$28)</f>
        <v>3541.666666666667</v>
      </c>
      <c r="AC44" s="41">
        <f>(AC$5&lt;=INPUTS_OUTPUTS!$D$8)*(INPUTS_OUTPUTS!$H30/12)*(1+AC$28)</f>
        <v>3550</v>
      </c>
      <c r="AD44" s="41">
        <f>(AD$5&lt;=INPUTS_OUTPUTS!$D$8)*(INPUTS_OUTPUTS!$H30/12)*(1+AD$28)</f>
        <v>3558.3333333333339</v>
      </c>
      <c r="AE44" s="41">
        <f>(AE$5&lt;=INPUTS_OUTPUTS!$D$8)*(INPUTS_OUTPUTS!$H30/12)*(1+AE$28)</f>
        <v>3566.666666666667</v>
      </c>
      <c r="AF44" s="41">
        <f>(AF$5&lt;=INPUTS_OUTPUTS!$D$8)*(INPUTS_OUTPUTS!$H30/12)*(1+AF$28)</f>
        <v>3575</v>
      </c>
      <c r="AG44" s="41">
        <f>(AG$5&lt;=INPUTS_OUTPUTS!$D$8)*(INPUTS_OUTPUTS!$H30/12)*(1+AG$28)</f>
        <v>3583.3333333333335</v>
      </c>
      <c r="AH44" s="41">
        <f>(AH$5&lt;=INPUTS_OUTPUTS!$D$8)*(INPUTS_OUTPUTS!$H30/12)*(1+AH$28)</f>
        <v>3591.6666666666674</v>
      </c>
      <c r="AI44" s="41">
        <f>(AI$5&lt;=INPUTS_OUTPUTS!$D$8)*(INPUTS_OUTPUTS!$H30/12)*(1+AI$28)</f>
        <v>3600.0000000000005</v>
      </c>
      <c r="AJ44" s="41">
        <f>(AJ$5&lt;=INPUTS_OUTPUTS!$D$8)*(INPUTS_OUTPUTS!$H30/12)*(1+AJ$28)</f>
        <v>3608.3333333333335</v>
      </c>
      <c r="AK44" s="41">
        <f>(AK$5&lt;=INPUTS_OUTPUTS!$D$8)*(INPUTS_OUTPUTS!$H30/12)*(1+AK$28)</f>
        <v>3616.6666666666665</v>
      </c>
      <c r="AL44" s="41">
        <f>(AL$5&lt;=INPUTS_OUTPUTS!$D$8)*(INPUTS_OUTPUTS!$H30/12)*(1+AL$28)</f>
        <v>3625.0000000000005</v>
      </c>
      <c r="AM44" s="41">
        <f>(AM$5&lt;=INPUTS_OUTPUTS!$D$8)*(INPUTS_OUTPUTS!$H30/12)*(1+AM$28)</f>
        <v>3633.3333333333339</v>
      </c>
      <c r="AN44" s="41">
        <f>(AN$5&lt;=INPUTS_OUTPUTS!$D$8)*(INPUTS_OUTPUTS!$H30/12)*(1+AN$28)</f>
        <v>3641.666666666667</v>
      </c>
      <c r="AO44" s="41">
        <f>(AO$5&lt;=INPUTS_OUTPUTS!$D$8)*(INPUTS_OUTPUTS!$H30/12)*(1+AO$28)</f>
        <v>3650</v>
      </c>
      <c r="AP44" s="41">
        <f>(AP$5&lt;=INPUTS_OUTPUTS!$D$8)*(INPUTS_OUTPUTS!$H30/12)*(1+AP$28)</f>
        <v>3658.3333333333339</v>
      </c>
      <c r="AQ44" s="41">
        <f>(AQ$5&lt;=INPUTS_OUTPUTS!$D$8)*(INPUTS_OUTPUTS!$H30/12)*(1+AQ$28)</f>
        <v>3666.666666666667</v>
      </c>
      <c r="AR44" s="41">
        <f>(AR$5&lt;=INPUTS_OUTPUTS!$D$8)*(INPUTS_OUTPUTS!$H30/12)*(1+AR$28)</f>
        <v>3675.0000000000005</v>
      </c>
      <c r="AS44" s="41">
        <f>(AS$5&lt;=INPUTS_OUTPUTS!$D$8)*(INPUTS_OUTPUTS!$H30/12)*(1+AS$28)</f>
        <v>3683.3333333333335</v>
      </c>
      <c r="AT44" s="41">
        <f>(AT$5&lt;=INPUTS_OUTPUTS!$D$8)*(INPUTS_OUTPUTS!$H30/12)*(1+AT$28)</f>
        <v>3691.6666666666674</v>
      </c>
      <c r="AU44" s="41">
        <f>(AU$5&lt;=INPUTS_OUTPUTS!$D$8)*(INPUTS_OUTPUTS!$H30/12)*(1+AU$28)</f>
        <v>3700.0000000000005</v>
      </c>
      <c r="AV44" s="41">
        <f>(AV$5&lt;=INPUTS_OUTPUTS!$D$8)*(INPUTS_OUTPUTS!$H30/12)*(1+AV$28)</f>
        <v>3708.3333333333335</v>
      </c>
      <c r="AW44" s="41">
        <f>(AW$5&lt;=INPUTS_OUTPUTS!$D$8)*(INPUTS_OUTPUTS!$H30/12)*(1+AW$28)</f>
        <v>3716.666666666667</v>
      </c>
      <c r="AX44" s="41">
        <f>(AX$5&lt;=INPUTS_OUTPUTS!$D$8)*(INPUTS_OUTPUTS!$H30/12)*(1+AX$28)</f>
        <v>3725.0000000000009</v>
      </c>
      <c r="AY44" s="41">
        <f>(AY$5&lt;=INPUTS_OUTPUTS!$D$8)*(INPUTS_OUTPUTS!$H30/12)*(1+AY$28)</f>
        <v>3733.3333333333339</v>
      </c>
      <c r="AZ44" s="41">
        <f>(AZ$5&lt;=INPUTS_OUTPUTS!$D$8)*(INPUTS_OUTPUTS!$H30/12)*(1+AZ$28)</f>
        <v>0</v>
      </c>
      <c r="BA44" s="41">
        <f>(BA$5&lt;=INPUTS_OUTPUTS!$D$8)*(INPUTS_OUTPUTS!$H30/12)*(1+BA$28)</f>
        <v>0</v>
      </c>
      <c r="BB44" s="41">
        <f>(BB$5&lt;=INPUTS_OUTPUTS!$D$8)*(INPUTS_OUTPUTS!$H30/12)*(1+BB$28)</f>
        <v>0</v>
      </c>
      <c r="BC44" s="41">
        <f>(BC$5&lt;=INPUTS_OUTPUTS!$D$8)*(INPUTS_OUTPUTS!$H30/12)*(1+BC$28)</f>
        <v>0</v>
      </c>
      <c r="BD44" s="41">
        <f>(BD$5&lt;=INPUTS_OUTPUTS!$D$8)*(INPUTS_OUTPUTS!$H30/12)*(1+BD$28)</f>
        <v>0</v>
      </c>
      <c r="BE44" s="41">
        <f>(BE$5&lt;=INPUTS_OUTPUTS!$D$8)*(INPUTS_OUTPUTS!$H30/12)*(1+BE$28)</f>
        <v>0</v>
      </c>
      <c r="BF44" s="41">
        <f>(BF$5&lt;=INPUTS_OUTPUTS!$D$8)*(INPUTS_OUTPUTS!$H30/12)*(1+BF$28)</f>
        <v>0</v>
      </c>
      <c r="BG44" s="41">
        <f>(BG$5&lt;=INPUTS_OUTPUTS!$D$8)*(INPUTS_OUTPUTS!$H30/12)*(1+BG$28)</f>
        <v>0</v>
      </c>
      <c r="BH44" s="41">
        <f>(BH$5&lt;=INPUTS_OUTPUTS!$D$8)*(INPUTS_OUTPUTS!$H30/12)*(1+BH$28)</f>
        <v>0</v>
      </c>
      <c r="BI44" s="41">
        <f>(BI$5&lt;=INPUTS_OUTPUTS!$D$8)*(INPUTS_OUTPUTS!$H30/12)*(1+BI$28)</f>
        <v>0</v>
      </c>
      <c r="BJ44" s="41">
        <f>(BJ$5&lt;=INPUTS_OUTPUTS!$D$8)*(INPUTS_OUTPUTS!$H30/12)*(1+BJ$28)</f>
        <v>0</v>
      </c>
      <c r="BK44" s="41">
        <f>(BK$5&lt;=INPUTS_OUTPUTS!$D$8)*(INPUTS_OUTPUTS!$H30/12)*(1+BK$28)</f>
        <v>0</v>
      </c>
      <c r="BL44" s="41">
        <f>(BL$5&lt;=INPUTS_OUTPUTS!$D$8)*(INPUTS_OUTPUTS!$H30/12)*(1+BL$28)</f>
        <v>0</v>
      </c>
    </row>
    <row r="45" spans="1:64" ht="15" customHeight="1" x14ac:dyDescent="0.3">
      <c r="B45" s="37" t="str">
        <f>INPUTS_OUTPUTS!F31</f>
        <v>Assistant Maintenance</v>
      </c>
      <c r="C45" s="41">
        <f>(C$5&lt;=INPUTS_OUTPUTS!$D$8)*(INPUTS_OUTPUTS!$H31/12)*(1+C$28)</f>
        <v>2083.3333333333335</v>
      </c>
      <c r="D45" s="41">
        <f>(D$5&lt;=INPUTS_OUTPUTS!$D$8)*(INPUTS_OUTPUTS!$H31/12)*(1+D$28)</f>
        <v>2088.5416666666665</v>
      </c>
      <c r="E45" s="41">
        <f>(E$5&lt;=INPUTS_OUTPUTS!$D$8)*(INPUTS_OUTPUTS!$H31/12)*(1+E$28)</f>
        <v>2093.75</v>
      </c>
      <c r="F45" s="41">
        <f>(F$5&lt;=INPUTS_OUTPUTS!$D$8)*(INPUTS_OUTPUTS!$H31/12)*(1+F$28)</f>
        <v>2098.9583333333335</v>
      </c>
      <c r="G45" s="41">
        <f>(G$5&lt;=INPUTS_OUTPUTS!$D$8)*(INPUTS_OUTPUTS!$H31/12)*(1+G$28)</f>
        <v>2104.166666666667</v>
      </c>
      <c r="H45" s="41">
        <f>(H$5&lt;=INPUTS_OUTPUTS!$D$8)*(INPUTS_OUTPUTS!$H31/12)*(1+H$28)</f>
        <v>2109.375</v>
      </c>
      <c r="I45" s="41">
        <f>(I$5&lt;=INPUTS_OUTPUTS!$D$8)*(INPUTS_OUTPUTS!$H31/12)*(1+I$28)</f>
        <v>2114.5833333333335</v>
      </c>
      <c r="J45" s="41">
        <f>(J$5&lt;=INPUTS_OUTPUTS!$D$8)*(INPUTS_OUTPUTS!$H31/12)*(1+J$28)</f>
        <v>2119.791666666667</v>
      </c>
      <c r="K45" s="41">
        <f>(K$5&lt;=INPUTS_OUTPUTS!$D$8)*(INPUTS_OUTPUTS!$H31/12)*(1+K$28)</f>
        <v>2125</v>
      </c>
      <c r="L45" s="41">
        <f>(L$5&lt;=INPUTS_OUTPUTS!$D$8)*(INPUTS_OUTPUTS!$H31/12)*(1+L$28)</f>
        <v>2130.2083333333335</v>
      </c>
      <c r="M45" s="41">
        <f>(M$5&lt;=INPUTS_OUTPUTS!$D$8)*(INPUTS_OUTPUTS!$H31/12)*(1+M$28)</f>
        <v>2135.4166666666665</v>
      </c>
      <c r="N45" s="41">
        <f>(N$5&lt;=INPUTS_OUTPUTS!$D$8)*(INPUTS_OUTPUTS!$H31/12)*(1+N$28)</f>
        <v>2140.6250000000005</v>
      </c>
      <c r="O45" s="41">
        <f>(O$5&lt;=INPUTS_OUTPUTS!$D$8)*(INPUTS_OUTPUTS!$H31/12)*(1+O$28)</f>
        <v>2145.8333333333335</v>
      </c>
      <c r="P45" s="41">
        <f>(P$5&lt;=INPUTS_OUTPUTS!$D$8)*(INPUTS_OUTPUTS!$H31/12)*(1+P$28)</f>
        <v>2151.041666666667</v>
      </c>
      <c r="Q45" s="41">
        <f>(Q$5&lt;=INPUTS_OUTPUTS!$D$8)*(INPUTS_OUTPUTS!$H31/12)*(1+Q$28)</f>
        <v>2156.25</v>
      </c>
      <c r="R45" s="41">
        <f>(R$5&lt;=INPUTS_OUTPUTS!$D$8)*(INPUTS_OUTPUTS!$H31/12)*(1+R$28)</f>
        <v>2161.4583333333335</v>
      </c>
      <c r="S45" s="41">
        <f>(S$5&lt;=INPUTS_OUTPUTS!$D$8)*(INPUTS_OUTPUTS!$H31/12)*(1+S$28)</f>
        <v>2166.666666666667</v>
      </c>
      <c r="T45" s="41">
        <f>(T$5&lt;=INPUTS_OUTPUTS!$D$8)*(INPUTS_OUTPUTS!$H31/12)*(1+T$28)</f>
        <v>2171.875</v>
      </c>
      <c r="U45" s="41">
        <f>(U$5&lt;=INPUTS_OUTPUTS!$D$8)*(INPUTS_OUTPUTS!$H31/12)*(1+U$28)</f>
        <v>2177.0833333333335</v>
      </c>
      <c r="V45" s="41">
        <f>(V$5&lt;=INPUTS_OUTPUTS!$D$8)*(INPUTS_OUTPUTS!$H31/12)*(1+V$28)</f>
        <v>2182.291666666667</v>
      </c>
      <c r="W45" s="41">
        <f>(W$5&lt;=INPUTS_OUTPUTS!$D$8)*(INPUTS_OUTPUTS!$H31/12)*(1+W$28)</f>
        <v>2187.5000000000005</v>
      </c>
      <c r="X45" s="41">
        <f>(X$5&lt;=INPUTS_OUTPUTS!$D$8)*(INPUTS_OUTPUTS!$H31/12)*(1+X$28)</f>
        <v>2192.7083333333335</v>
      </c>
      <c r="Y45" s="41">
        <f>(Y$5&lt;=INPUTS_OUTPUTS!$D$8)*(INPUTS_OUTPUTS!$H31/12)*(1+Y$28)</f>
        <v>2197.9166666666665</v>
      </c>
      <c r="Z45" s="41">
        <f>(Z$5&lt;=INPUTS_OUTPUTS!$D$8)*(INPUTS_OUTPUTS!$H31/12)*(1+Z$28)</f>
        <v>2203.1250000000005</v>
      </c>
      <c r="AA45" s="41">
        <f>(AA$5&lt;=INPUTS_OUTPUTS!$D$8)*(INPUTS_OUTPUTS!$H31/12)*(1+AA$28)</f>
        <v>2208.3333333333335</v>
      </c>
      <c r="AB45" s="41">
        <f>(AB$5&lt;=INPUTS_OUTPUTS!$D$8)*(INPUTS_OUTPUTS!$H31/12)*(1+AB$28)</f>
        <v>2213.541666666667</v>
      </c>
      <c r="AC45" s="41">
        <f>(AC$5&lt;=INPUTS_OUTPUTS!$D$8)*(INPUTS_OUTPUTS!$H31/12)*(1+AC$28)</f>
        <v>2218.75</v>
      </c>
      <c r="AD45" s="41">
        <f>(AD$5&lt;=INPUTS_OUTPUTS!$D$8)*(INPUTS_OUTPUTS!$H31/12)*(1+AD$28)</f>
        <v>2223.9583333333339</v>
      </c>
      <c r="AE45" s="41">
        <f>(AE$5&lt;=INPUTS_OUTPUTS!$D$8)*(INPUTS_OUTPUTS!$H31/12)*(1+AE$28)</f>
        <v>2229.166666666667</v>
      </c>
      <c r="AF45" s="41">
        <f>(AF$5&lt;=INPUTS_OUTPUTS!$D$8)*(INPUTS_OUTPUTS!$H31/12)*(1+AF$28)</f>
        <v>2234.375</v>
      </c>
      <c r="AG45" s="41">
        <f>(AG$5&lt;=INPUTS_OUTPUTS!$D$8)*(INPUTS_OUTPUTS!$H31/12)*(1+AG$28)</f>
        <v>2239.5833333333335</v>
      </c>
      <c r="AH45" s="41">
        <f>(AH$5&lt;=INPUTS_OUTPUTS!$D$8)*(INPUTS_OUTPUTS!$H31/12)*(1+AH$28)</f>
        <v>2244.791666666667</v>
      </c>
      <c r="AI45" s="41">
        <f>(AI$5&lt;=INPUTS_OUTPUTS!$D$8)*(INPUTS_OUTPUTS!$H31/12)*(1+AI$28)</f>
        <v>2250.0000000000005</v>
      </c>
      <c r="AJ45" s="41">
        <f>(AJ$5&lt;=INPUTS_OUTPUTS!$D$8)*(INPUTS_OUTPUTS!$H31/12)*(1+AJ$28)</f>
        <v>2255.2083333333335</v>
      </c>
      <c r="AK45" s="41">
        <f>(AK$5&lt;=INPUTS_OUTPUTS!$D$8)*(INPUTS_OUTPUTS!$H31/12)*(1+AK$28)</f>
        <v>2260.416666666667</v>
      </c>
      <c r="AL45" s="41">
        <f>(AL$5&lt;=INPUTS_OUTPUTS!$D$8)*(INPUTS_OUTPUTS!$H31/12)*(1+AL$28)</f>
        <v>2265.6250000000005</v>
      </c>
      <c r="AM45" s="41">
        <f>(AM$5&lt;=INPUTS_OUTPUTS!$D$8)*(INPUTS_OUTPUTS!$H31/12)*(1+AM$28)</f>
        <v>2270.8333333333335</v>
      </c>
      <c r="AN45" s="41">
        <f>(AN$5&lt;=INPUTS_OUTPUTS!$D$8)*(INPUTS_OUTPUTS!$H31/12)*(1+AN$28)</f>
        <v>2276.041666666667</v>
      </c>
      <c r="AO45" s="41">
        <f>(AO$5&lt;=INPUTS_OUTPUTS!$D$8)*(INPUTS_OUTPUTS!$H31/12)*(1+AO$28)</f>
        <v>2281.25</v>
      </c>
      <c r="AP45" s="41">
        <f>(AP$5&lt;=INPUTS_OUTPUTS!$D$8)*(INPUTS_OUTPUTS!$H31/12)*(1+AP$28)</f>
        <v>2286.4583333333339</v>
      </c>
      <c r="AQ45" s="41">
        <f>(AQ$5&lt;=INPUTS_OUTPUTS!$D$8)*(INPUTS_OUTPUTS!$H31/12)*(1+AQ$28)</f>
        <v>2291.666666666667</v>
      </c>
      <c r="AR45" s="41">
        <f>(AR$5&lt;=INPUTS_OUTPUTS!$D$8)*(INPUTS_OUTPUTS!$H31/12)*(1+AR$28)</f>
        <v>2296.8750000000005</v>
      </c>
      <c r="AS45" s="41">
        <f>(AS$5&lt;=INPUTS_OUTPUTS!$D$8)*(INPUTS_OUTPUTS!$H31/12)*(1+AS$28)</f>
        <v>2302.0833333333335</v>
      </c>
      <c r="AT45" s="41">
        <f>(AT$5&lt;=INPUTS_OUTPUTS!$D$8)*(INPUTS_OUTPUTS!$H31/12)*(1+AT$28)</f>
        <v>2307.291666666667</v>
      </c>
      <c r="AU45" s="41">
        <f>(AU$5&lt;=INPUTS_OUTPUTS!$D$8)*(INPUTS_OUTPUTS!$H31/12)*(1+AU$28)</f>
        <v>2312.5000000000005</v>
      </c>
      <c r="AV45" s="41">
        <f>(AV$5&lt;=INPUTS_OUTPUTS!$D$8)*(INPUTS_OUTPUTS!$H31/12)*(1+AV$28)</f>
        <v>2317.7083333333335</v>
      </c>
      <c r="AW45" s="41">
        <f>(AW$5&lt;=INPUTS_OUTPUTS!$D$8)*(INPUTS_OUTPUTS!$H31/12)*(1+AW$28)</f>
        <v>2322.916666666667</v>
      </c>
      <c r="AX45" s="41">
        <f>(AX$5&lt;=INPUTS_OUTPUTS!$D$8)*(INPUTS_OUTPUTS!$H31/12)*(1+AX$28)</f>
        <v>2328.1250000000005</v>
      </c>
      <c r="AY45" s="41">
        <f>(AY$5&lt;=INPUTS_OUTPUTS!$D$8)*(INPUTS_OUTPUTS!$H31/12)*(1+AY$28)</f>
        <v>2333.3333333333339</v>
      </c>
      <c r="AZ45" s="41">
        <f>(AZ$5&lt;=INPUTS_OUTPUTS!$D$8)*(INPUTS_OUTPUTS!$H31/12)*(1+AZ$28)</f>
        <v>0</v>
      </c>
      <c r="BA45" s="41">
        <f>(BA$5&lt;=INPUTS_OUTPUTS!$D$8)*(INPUTS_OUTPUTS!$H31/12)*(1+BA$28)</f>
        <v>0</v>
      </c>
      <c r="BB45" s="41">
        <f>(BB$5&lt;=INPUTS_OUTPUTS!$D$8)*(INPUTS_OUTPUTS!$H31/12)*(1+BB$28)</f>
        <v>0</v>
      </c>
      <c r="BC45" s="41">
        <f>(BC$5&lt;=INPUTS_OUTPUTS!$D$8)*(INPUTS_OUTPUTS!$H31/12)*(1+BC$28)</f>
        <v>0</v>
      </c>
      <c r="BD45" s="41">
        <f>(BD$5&lt;=INPUTS_OUTPUTS!$D$8)*(INPUTS_OUTPUTS!$H31/12)*(1+BD$28)</f>
        <v>0</v>
      </c>
      <c r="BE45" s="41">
        <f>(BE$5&lt;=INPUTS_OUTPUTS!$D$8)*(INPUTS_OUTPUTS!$H31/12)*(1+BE$28)</f>
        <v>0</v>
      </c>
      <c r="BF45" s="41">
        <f>(BF$5&lt;=INPUTS_OUTPUTS!$D$8)*(INPUTS_OUTPUTS!$H31/12)*(1+BF$28)</f>
        <v>0</v>
      </c>
      <c r="BG45" s="41">
        <f>(BG$5&lt;=INPUTS_OUTPUTS!$D$8)*(INPUTS_OUTPUTS!$H31/12)*(1+BG$28)</f>
        <v>0</v>
      </c>
      <c r="BH45" s="41">
        <f>(BH$5&lt;=INPUTS_OUTPUTS!$D$8)*(INPUTS_OUTPUTS!$H31/12)*(1+BH$28)</f>
        <v>0</v>
      </c>
      <c r="BI45" s="41">
        <f>(BI$5&lt;=INPUTS_OUTPUTS!$D$8)*(INPUTS_OUTPUTS!$H31/12)*(1+BI$28)</f>
        <v>0</v>
      </c>
      <c r="BJ45" s="41">
        <f>(BJ$5&lt;=INPUTS_OUTPUTS!$D$8)*(INPUTS_OUTPUTS!$H31/12)*(1+BJ$28)</f>
        <v>0</v>
      </c>
      <c r="BK45" s="41">
        <f>(BK$5&lt;=INPUTS_OUTPUTS!$D$8)*(INPUTS_OUTPUTS!$H31/12)*(1+BK$28)</f>
        <v>0</v>
      </c>
      <c r="BL45" s="41">
        <f>(BL$5&lt;=INPUTS_OUTPUTS!$D$8)*(INPUTS_OUTPUTS!$H31/12)*(1+BL$28)</f>
        <v>0</v>
      </c>
    </row>
    <row r="46" spans="1:64" ht="15" customHeight="1" x14ac:dyDescent="0.3">
      <c r="B46" s="37" t="str">
        <f>INPUTS_OUTPUTS!F32</f>
        <v>Concierge</v>
      </c>
      <c r="C46" s="41">
        <f>(C$5&lt;=INPUTS_OUTPUTS!$D$8)*(INPUTS_OUTPUTS!$H32/12)*(1+C$28)</f>
        <v>2083.3333333333335</v>
      </c>
      <c r="D46" s="41">
        <f>(D$5&lt;=INPUTS_OUTPUTS!$D$8)*(INPUTS_OUTPUTS!$H32/12)*(1+D$28)</f>
        <v>2088.5416666666665</v>
      </c>
      <c r="E46" s="41">
        <f>(E$5&lt;=INPUTS_OUTPUTS!$D$8)*(INPUTS_OUTPUTS!$H32/12)*(1+E$28)</f>
        <v>2093.75</v>
      </c>
      <c r="F46" s="41">
        <f>(F$5&lt;=INPUTS_OUTPUTS!$D$8)*(INPUTS_OUTPUTS!$H32/12)*(1+F$28)</f>
        <v>2098.9583333333335</v>
      </c>
      <c r="G46" s="41">
        <f>(G$5&lt;=INPUTS_OUTPUTS!$D$8)*(INPUTS_OUTPUTS!$H32/12)*(1+G$28)</f>
        <v>2104.166666666667</v>
      </c>
      <c r="H46" s="41">
        <f>(H$5&lt;=INPUTS_OUTPUTS!$D$8)*(INPUTS_OUTPUTS!$H32/12)*(1+H$28)</f>
        <v>2109.375</v>
      </c>
      <c r="I46" s="41">
        <f>(I$5&lt;=INPUTS_OUTPUTS!$D$8)*(INPUTS_OUTPUTS!$H32/12)*(1+I$28)</f>
        <v>2114.5833333333335</v>
      </c>
      <c r="J46" s="41">
        <f>(J$5&lt;=INPUTS_OUTPUTS!$D$8)*(INPUTS_OUTPUTS!$H32/12)*(1+J$28)</f>
        <v>2119.791666666667</v>
      </c>
      <c r="K46" s="41">
        <f>(K$5&lt;=INPUTS_OUTPUTS!$D$8)*(INPUTS_OUTPUTS!$H32/12)*(1+K$28)</f>
        <v>2125</v>
      </c>
      <c r="L46" s="41">
        <f>(L$5&lt;=INPUTS_OUTPUTS!$D$8)*(INPUTS_OUTPUTS!$H32/12)*(1+L$28)</f>
        <v>2130.2083333333335</v>
      </c>
      <c r="M46" s="41">
        <f>(M$5&lt;=INPUTS_OUTPUTS!$D$8)*(INPUTS_OUTPUTS!$H32/12)*(1+M$28)</f>
        <v>2135.4166666666665</v>
      </c>
      <c r="N46" s="41">
        <f>(N$5&lt;=INPUTS_OUTPUTS!$D$8)*(INPUTS_OUTPUTS!$H32/12)*(1+N$28)</f>
        <v>2140.6250000000005</v>
      </c>
      <c r="O46" s="41">
        <f>(O$5&lt;=INPUTS_OUTPUTS!$D$8)*(INPUTS_OUTPUTS!$H32/12)*(1+O$28)</f>
        <v>2145.8333333333335</v>
      </c>
      <c r="P46" s="41">
        <f>(P$5&lt;=INPUTS_OUTPUTS!$D$8)*(INPUTS_OUTPUTS!$H32/12)*(1+P$28)</f>
        <v>2151.041666666667</v>
      </c>
      <c r="Q46" s="41">
        <f>(Q$5&lt;=INPUTS_OUTPUTS!$D$8)*(INPUTS_OUTPUTS!$H32/12)*(1+Q$28)</f>
        <v>2156.25</v>
      </c>
      <c r="R46" s="41">
        <f>(R$5&lt;=INPUTS_OUTPUTS!$D$8)*(INPUTS_OUTPUTS!$H32/12)*(1+R$28)</f>
        <v>2161.4583333333335</v>
      </c>
      <c r="S46" s="41">
        <f>(S$5&lt;=INPUTS_OUTPUTS!$D$8)*(INPUTS_OUTPUTS!$H32/12)*(1+S$28)</f>
        <v>2166.666666666667</v>
      </c>
      <c r="T46" s="41">
        <f>(T$5&lt;=INPUTS_OUTPUTS!$D$8)*(INPUTS_OUTPUTS!$H32/12)*(1+T$28)</f>
        <v>2171.875</v>
      </c>
      <c r="U46" s="41">
        <f>(U$5&lt;=INPUTS_OUTPUTS!$D$8)*(INPUTS_OUTPUTS!$H32/12)*(1+U$28)</f>
        <v>2177.0833333333335</v>
      </c>
      <c r="V46" s="41">
        <f>(V$5&lt;=INPUTS_OUTPUTS!$D$8)*(INPUTS_OUTPUTS!$H32/12)*(1+V$28)</f>
        <v>2182.291666666667</v>
      </c>
      <c r="W46" s="41">
        <f>(W$5&lt;=INPUTS_OUTPUTS!$D$8)*(INPUTS_OUTPUTS!$H32/12)*(1+W$28)</f>
        <v>2187.5000000000005</v>
      </c>
      <c r="X46" s="41">
        <f>(X$5&lt;=INPUTS_OUTPUTS!$D$8)*(INPUTS_OUTPUTS!$H32/12)*(1+X$28)</f>
        <v>2192.7083333333335</v>
      </c>
      <c r="Y46" s="41">
        <f>(Y$5&lt;=INPUTS_OUTPUTS!$D$8)*(INPUTS_OUTPUTS!$H32/12)*(1+Y$28)</f>
        <v>2197.9166666666665</v>
      </c>
      <c r="Z46" s="41">
        <f>(Z$5&lt;=INPUTS_OUTPUTS!$D$8)*(INPUTS_OUTPUTS!$H32/12)*(1+Z$28)</f>
        <v>2203.1250000000005</v>
      </c>
      <c r="AA46" s="41">
        <f>(AA$5&lt;=INPUTS_OUTPUTS!$D$8)*(INPUTS_OUTPUTS!$H32/12)*(1+AA$28)</f>
        <v>2208.3333333333335</v>
      </c>
      <c r="AB46" s="41">
        <f>(AB$5&lt;=INPUTS_OUTPUTS!$D$8)*(INPUTS_OUTPUTS!$H32/12)*(1+AB$28)</f>
        <v>2213.541666666667</v>
      </c>
      <c r="AC46" s="41">
        <f>(AC$5&lt;=INPUTS_OUTPUTS!$D$8)*(INPUTS_OUTPUTS!$H32/12)*(1+AC$28)</f>
        <v>2218.75</v>
      </c>
      <c r="AD46" s="41">
        <f>(AD$5&lt;=INPUTS_OUTPUTS!$D$8)*(INPUTS_OUTPUTS!$H32/12)*(1+AD$28)</f>
        <v>2223.9583333333339</v>
      </c>
      <c r="AE46" s="41">
        <f>(AE$5&lt;=INPUTS_OUTPUTS!$D$8)*(INPUTS_OUTPUTS!$H32/12)*(1+AE$28)</f>
        <v>2229.166666666667</v>
      </c>
      <c r="AF46" s="41">
        <f>(AF$5&lt;=INPUTS_OUTPUTS!$D$8)*(INPUTS_OUTPUTS!$H32/12)*(1+AF$28)</f>
        <v>2234.375</v>
      </c>
      <c r="AG46" s="41">
        <f>(AG$5&lt;=INPUTS_OUTPUTS!$D$8)*(INPUTS_OUTPUTS!$H32/12)*(1+AG$28)</f>
        <v>2239.5833333333335</v>
      </c>
      <c r="AH46" s="41">
        <f>(AH$5&lt;=INPUTS_OUTPUTS!$D$8)*(INPUTS_OUTPUTS!$H32/12)*(1+AH$28)</f>
        <v>2244.791666666667</v>
      </c>
      <c r="AI46" s="41">
        <f>(AI$5&lt;=INPUTS_OUTPUTS!$D$8)*(INPUTS_OUTPUTS!$H32/12)*(1+AI$28)</f>
        <v>2250.0000000000005</v>
      </c>
      <c r="AJ46" s="41">
        <f>(AJ$5&lt;=INPUTS_OUTPUTS!$D$8)*(INPUTS_OUTPUTS!$H32/12)*(1+AJ$28)</f>
        <v>2255.2083333333335</v>
      </c>
      <c r="AK46" s="41">
        <f>(AK$5&lt;=INPUTS_OUTPUTS!$D$8)*(INPUTS_OUTPUTS!$H32/12)*(1+AK$28)</f>
        <v>2260.416666666667</v>
      </c>
      <c r="AL46" s="41">
        <f>(AL$5&lt;=INPUTS_OUTPUTS!$D$8)*(INPUTS_OUTPUTS!$H32/12)*(1+AL$28)</f>
        <v>2265.6250000000005</v>
      </c>
      <c r="AM46" s="41">
        <f>(AM$5&lt;=INPUTS_OUTPUTS!$D$8)*(INPUTS_OUTPUTS!$H32/12)*(1+AM$28)</f>
        <v>2270.8333333333335</v>
      </c>
      <c r="AN46" s="41">
        <f>(AN$5&lt;=INPUTS_OUTPUTS!$D$8)*(INPUTS_OUTPUTS!$H32/12)*(1+AN$28)</f>
        <v>2276.041666666667</v>
      </c>
      <c r="AO46" s="41">
        <f>(AO$5&lt;=INPUTS_OUTPUTS!$D$8)*(INPUTS_OUTPUTS!$H32/12)*(1+AO$28)</f>
        <v>2281.25</v>
      </c>
      <c r="AP46" s="41">
        <f>(AP$5&lt;=INPUTS_OUTPUTS!$D$8)*(INPUTS_OUTPUTS!$H32/12)*(1+AP$28)</f>
        <v>2286.4583333333339</v>
      </c>
      <c r="AQ46" s="41">
        <f>(AQ$5&lt;=INPUTS_OUTPUTS!$D$8)*(INPUTS_OUTPUTS!$H32/12)*(1+AQ$28)</f>
        <v>2291.666666666667</v>
      </c>
      <c r="AR46" s="41">
        <f>(AR$5&lt;=INPUTS_OUTPUTS!$D$8)*(INPUTS_OUTPUTS!$H32/12)*(1+AR$28)</f>
        <v>2296.8750000000005</v>
      </c>
      <c r="AS46" s="41">
        <f>(AS$5&lt;=INPUTS_OUTPUTS!$D$8)*(INPUTS_OUTPUTS!$H32/12)*(1+AS$28)</f>
        <v>2302.0833333333335</v>
      </c>
      <c r="AT46" s="41">
        <f>(AT$5&lt;=INPUTS_OUTPUTS!$D$8)*(INPUTS_OUTPUTS!$H32/12)*(1+AT$28)</f>
        <v>2307.291666666667</v>
      </c>
      <c r="AU46" s="41">
        <f>(AU$5&lt;=INPUTS_OUTPUTS!$D$8)*(INPUTS_OUTPUTS!$H32/12)*(1+AU$28)</f>
        <v>2312.5000000000005</v>
      </c>
      <c r="AV46" s="41">
        <f>(AV$5&lt;=INPUTS_OUTPUTS!$D$8)*(INPUTS_OUTPUTS!$H32/12)*(1+AV$28)</f>
        <v>2317.7083333333335</v>
      </c>
      <c r="AW46" s="41">
        <f>(AW$5&lt;=INPUTS_OUTPUTS!$D$8)*(INPUTS_OUTPUTS!$H32/12)*(1+AW$28)</f>
        <v>2322.916666666667</v>
      </c>
      <c r="AX46" s="41">
        <f>(AX$5&lt;=INPUTS_OUTPUTS!$D$8)*(INPUTS_OUTPUTS!$H32/12)*(1+AX$28)</f>
        <v>2328.1250000000005</v>
      </c>
      <c r="AY46" s="41">
        <f>(AY$5&lt;=INPUTS_OUTPUTS!$D$8)*(INPUTS_OUTPUTS!$H32/12)*(1+AY$28)</f>
        <v>2333.3333333333339</v>
      </c>
      <c r="AZ46" s="41">
        <f>(AZ$5&lt;=INPUTS_OUTPUTS!$D$8)*(INPUTS_OUTPUTS!$H32/12)*(1+AZ$28)</f>
        <v>0</v>
      </c>
      <c r="BA46" s="41">
        <f>(BA$5&lt;=INPUTS_OUTPUTS!$D$8)*(INPUTS_OUTPUTS!$H32/12)*(1+BA$28)</f>
        <v>0</v>
      </c>
      <c r="BB46" s="41">
        <f>(BB$5&lt;=INPUTS_OUTPUTS!$D$8)*(INPUTS_OUTPUTS!$H32/12)*(1+BB$28)</f>
        <v>0</v>
      </c>
      <c r="BC46" s="41">
        <f>(BC$5&lt;=INPUTS_OUTPUTS!$D$8)*(INPUTS_OUTPUTS!$H32/12)*(1+BC$28)</f>
        <v>0</v>
      </c>
      <c r="BD46" s="41">
        <f>(BD$5&lt;=INPUTS_OUTPUTS!$D$8)*(INPUTS_OUTPUTS!$H32/12)*(1+BD$28)</f>
        <v>0</v>
      </c>
      <c r="BE46" s="41">
        <f>(BE$5&lt;=INPUTS_OUTPUTS!$D$8)*(INPUTS_OUTPUTS!$H32/12)*(1+BE$28)</f>
        <v>0</v>
      </c>
      <c r="BF46" s="41">
        <f>(BF$5&lt;=INPUTS_OUTPUTS!$D$8)*(INPUTS_OUTPUTS!$H32/12)*(1+BF$28)</f>
        <v>0</v>
      </c>
      <c r="BG46" s="41">
        <f>(BG$5&lt;=INPUTS_OUTPUTS!$D$8)*(INPUTS_OUTPUTS!$H32/12)*(1+BG$28)</f>
        <v>0</v>
      </c>
      <c r="BH46" s="41">
        <f>(BH$5&lt;=INPUTS_OUTPUTS!$D$8)*(INPUTS_OUTPUTS!$H32/12)*(1+BH$28)</f>
        <v>0</v>
      </c>
      <c r="BI46" s="41">
        <f>(BI$5&lt;=INPUTS_OUTPUTS!$D$8)*(INPUTS_OUTPUTS!$H32/12)*(1+BI$28)</f>
        <v>0</v>
      </c>
      <c r="BJ46" s="41">
        <f>(BJ$5&lt;=INPUTS_OUTPUTS!$D$8)*(INPUTS_OUTPUTS!$H32/12)*(1+BJ$28)</f>
        <v>0</v>
      </c>
      <c r="BK46" s="41">
        <f>(BK$5&lt;=INPUTS_OUTPUTS!$D$8)*(INPUTS_OUTPUTS!$H32/12)*(1+BK$28)</f>
        <v>0</v>
      </c>
      <c r="BL46" s="41">
        <f>(BL$5&lt;=INPUTS_OUTPUTS!$D$8)*(INPUTS_OUTPUTS!$H32/12)*(1+BL$28)</f>
        <v>0</v>
      </c>
    </row>
    <row r="47" spans="1:64" ht="15" customHeight="1" x14ac:dyDescent="0.3">
      <c r="B47" s="37" t="str">
        <f>INPUTS_OUTPUTS!F33</f>
        <v>Initial Letting fee</v>
      </c>
      <c r="C47" s="53">
        <f>C20*INPUTS_OUTPUTS!H33</f>
        <v>4300</v>
      </c>
      <c r="D47" s="41">
        <f>(D5&lt;=INPUTS_OUTPUTS!$D$8)*(((D20-C20)*INPUTS_OUTPUTS!$H$33)+(INPUTS_OUTPUTS!$G$11*INPUTS_OUTPUTS!$H$33/12)*(1+D$28))</f>
        <v>4410.2749999999996</v>
      </c>
      <c r="E47" s="41">
        <f>(E5&lt;=INPUTS_OUTPUTS!$D$8)*(((E20-D20)*INPUTS_OUTPUTS!$H$33)+(INPUTS_OUTPUTS!$G$11*INPUTS_OUTPUTS!$H$33/12)*(1+E$28))</f>
        <v>4410.5499999999993</v>
      </c>
      <c r="F47" s="41">
        <f>(F5&lt;=INPUTS_OUTPUTS!$D$8)*(((F20-E20)*INPUTS_OUTPUTS!$H$33)+(INPUTS_OUTPUTS!$G$11*INPUTS_OUTPUTS!$H$33/12)*(1+F$28))</f>
        <v>4410.8250000000007</v>
      </c>
      <c r="G47" s="41">
        <f>(G5&lt;=INPUTS_OUTPUTS!$D$8)*(((G20-F20)*INPUTS_OUTPUTS!$H$33)+(INPUTS_OUTPUTS!$G$11*INPUTS_OUTPUTS!$H$33/12)*(1+G$28))</f>
        <v>4411.1000000000013</v>
      </c>
      <c r="H47" s="41">
        <f>(H5&lt;=INPUTS_OUTPUTS!$D$8)*(((H20-G20)*INPUTS_OUTPUTS!$H$33)+(INPUTS_OUTPUTS!$G$11*INPUTS_OUTPUTS!$H$33/12)*(1+H$28))</f>
        <v>3811.3749999999977</v>
      </c>
      <c r="I47" s="41">
        <f>(I5&lt;=INPUTS_OUTPUTS!$D$8)*(((I20-H20)*INPUTS_OUTPUTS!$H$33)+(INPUTS_OUTPUTS!$G$11*INPUTS_OUTPUTS!$H$33/12)*(1+I$28))</f>
        <v>111.64999999999999</v>
      </c>
      <c r="J47" s="41">
        <f>(J5&lt;=INPUTS_OUTPUTS!$D$8)*(((J20-I20)*INPUTS_OUTPUTS!$H$33)+(INPUTS_OUTPUTS!$G$11*INPUTS_OUTPUTS!$H$33/12)*(1+J$28))</f>
        <v>111.92500000000001</v>
      </c>
      <c r="K47" s="41">
        <f>(K5&lt;=INPUTS_OUTPUTS!$D$8)*(((K20-J20)*INPUTS_OUTPUTS!$H$33)+(INPUTS_OUTPUTS!$G$11*INPUTS_OUTPUTS!$H$33/12)*(1+K$28))</f>
        <v>112.2</v>
      </c>
      <c r="L47" s="41">
        <f>(L5&lt;=INPUTS_OUTPUTS!$D$8)*(((L20-K20)*INPUTS_OUTPUTS!$H$33)+(INPUTS_OUTPUTS!$G$11*INPUTS_OUTPUTS!$H$33/12)*(1+L$28))</f>
        <v>112.47499999999999</v>
      </c>
      <c r="M47" s="41">
        <f>(M5&lt;=INPUTS_OUTPUTS!$D$8)*(((M20-L20)*INPUTS_OUTPUTS!$H$33)+(INPUTS_OUTPUTS!$G$11*INPUTS_OUTPUTS!$H$33/12)*(1+M$28))</f>
        <v>112.74999999999999</v>
      </c>
      <c r="N47" s="41">
        <f>(N5&lt;=INPUTS_OUTPUTS!$D$8)*(((N20-M20)*INPUTS_OUTPUTS!$H$33)+(INPUTS_OUTPUTS!$G$11*INPUTS_OUTPUTS!$H$33/12)*(1+N$28))</f>
        <v>113.02500000000001</v>
      </c>
      <c r="O47" s="41">
        <f>(O5&lt;=INPUTS_OUTPUTS!$D$8)*(((O20-N20)*INPUTS_OUTPUTS!$H$33)+(INPUTS_OUTPUTS!$G$11*INPUTS_OUTPUTS!$H$33/12)*(1+O$28))</f>
        <v>113.3</v>
      </c>
      <c r="P47" s="41">
        <f>(P5&lt;=INPUTS_OUTPUTS!$D$8)*(((P20-O20)*INPUTS_OUTPUTS!$H$33)+(INPUTS_OUTPUTS!$G$11*INPUTS_OUTPUTS!$H$33/12)*(1+P$28))</f>
        <v>113.575</v>
      </c>
      <c r="Q47" s="41">
        <f>(Q5&lt;=INPUTS_OUTPUTS!$D$8)*(((Q20-P20)*INPUTS_OUTPUTS!$H$33)+(INPUTS_OUTPUTS!$G$11*INPUTS_OUTPUTS!$H$33/12)*(1+Q$28))</f>
        <v>113.85</v>
      </c>
      <c r="R47" s="41">
        <f>(R5&lt;=INPUTS_OUTPUTS!$D$8)*(((R20-Q20)*INPUTS_OUTPUTS!$H$33)+(INPUTS_OUTPUTS!$G$11*INPUTS_OUTPUTS!$H$33/12)*(1+R$28))</f>
        <v>114.12500000000001</v>
      </c>
      <c r="S47" s="41">
        <f>(S5&lt;=INPUTS_OUTPUTS!$D$8)*(((S20-R20)*INPUTS_OUTPUTS!$H$33)+(INPUTS_OUTPUTS!$G$11*INPUTS_OUTPUTS!$H$33/12)*(1+S$28))</f>
        <v>114.4</v>
      </c>
      <c r="T47" s="41">
        <f>(T5&lt;=INPUTS_OUTPUTS!$D$8)*(((T20-S20)*INPUTS_OUTPUTS!$H$33)+(INPUTS_OUTPUTS!$G$11*INPUTS_OUTPUTS!$H$33/12)*(1+T$28))</f>
        <v>114.675</v>
      </c>
      <c r="U47" s="41">
        <f>(U5&lt;=INPUTS_OUTPUTS!$D$8)*(((U20-T20)*INPUTS_OUTPUTS!$H$33)+(INPUTS_OUTPUTS!$G$11*INPUTS_OUTPUTS!$H$33/12)*(1+U$28))</f>
        <v>114.94999999999999</v>
      </c>
      <c r="V47" s="41">
        <f>(V5&lt;=INPUTS_OUTPUTS!$D$8)*(((V20-U20)*INPUTS_OUTPUTS!$H$33)+(INPUTS_OUTPUTS!$G$11*INPUTS_OUTPUTS!$H$33/12)*(1+V$28))</f>
        <v>115.22500000000001</v>
      </c>
      <c r="W47" s="41">
        <f>(W5&lt;=INPUTS_OUTPUTS!$D$8)*(((W20-V20)*INPUTS_OUTPUTS!$H$33)+(INPUTS_OUTPUTS!$G$11*INPUTS_OUTPUTS!$H$33/12)*(1+W$28))</f>
        <v>115.5</v>
      </c>
      <c r="X47" s="41">
        <f>(X5&lt;=INPUTS_OUTPUTS!$D$8)*(((X20-W20)*INPUTS_OUTPUTS!$H$33)+(INPUTS_OUTPUTS!$G$11*INPUTS_OUTPUTS!$H$33/12)*(1+X$28))</f>
        <v>115.77500000000001</v>
      </c>
      <c r="Y47" s="41">
        <f>(Y5&lt;=INPUTS_OUTPUTS!$D$8)*(((Y20-X20)*INPUTS_OUTPUTS!$H$33)+(INPUTS_OUTPUTS!$G$11*INPUTS_OUTPUTS!$H$33/12)*(1+Y$28))</f>
        <v>116.05</v>
      </c>
      <c r="Z47" s="41">
        <f>(Z5&lt;=INPUTS_OUTPUTS!$D$8)*(((Z20-Y20)*INPUTS_OUTPUTS!$H$33)+(INPUTS_OUTPUTS!$G$11*INPUTS_OUTPUTS!$H$33/12)*(1+Z$28))</f>
        <v>116.32500000000002</v>
      </c>
      <c r="AA47" s="41">
        <f>(AA5&lt;=INPUTS_OUTPUTS!$D$8)*(((AA20-Z20)*INPUTS_OUTPUTS!$H$33)+(INPUTS_OUTPUTS!$G$11*INPUTS_OUTPUTS!$H$33/12)*(1+AA$28))</f>
        <v>116.60000000000001</v>
      </c>
      <c r="AB47" s="41">
        <f>(AB5&lt;=INPUTS_OUTPUTS!$D$8)*(((AB20-AA20)*INPUTS_OUTPUTS!$H$33)+(INPUTS_OUTPUTS!$G$11*INPUTS_OUTPUTS!$H$33/12)*(1+AB$28))</f>
        <v>116.875</v>
      </c>
      <c r="AC47" s="41">
        <f>(AC5&lt;=INPUTS_OUTPUTS!$D$8)*(((AC20-AB20)*INPUTS_OUTPUTS!$H$33)+(INPUTS_OUTPUTS!$G$11*INPUTS_OUTPUTS!$H$33/12)*(1+AC$28))</f>
        <v>117.14999999999999</v>
      </c>
      <c r="AD47" s="41">
        <f>(AD5&lt;=INPUTS_OUTPUTS!$D$8)*(((AD20-AC20)*INPUTS_OUTPUTS!$H$33)+(INPUTS_OUTPUTS!$G$11*INPUTS_OUTPUTS!$H$33/12)*(1+AD$28))</f>
        <v>117.42500000000001</v>
      </c>
      <c r="AE47" s="41">
        <f>(AE5&lt;=INPUTS_OUTPUTS!$D$8)*(((AE20-AD20)*INPUTS_OUTPUTS!$H$33)+(INPUTS_OUTPUTS!$G$11*INPUTS_OUTPUTS!$H$33/12)*(1+AE$28))</f>
        <v>117.7</v>
      </c>
      <c r="AF47" s="41">
        <f>(AF5&lt;=INPUTS_OUTPUTS!$D$8)*(((AF20-AE20)*INPUTS_OUTPUTS!$H$33)+(INPUTS_OUTPUTS!$G$11*INPUTS_OUTPUTS!$H$33/12)*(1+AF$28))</f>
        <v>117.97499999999999</v>
      </c>
      <c r="AG47" s="41">
        <f>(AG5&lt;=INPUTS_OUTPUTS!$D$8)*(((AG20-AF20)*INPUTS_OUTPUTS!$H$33)+(INPUTS_OUTPUTS!$G$11*INPUTS_OUTPUTS!$H$33/12)*(1+AG$28))</f>
        <v>118.25</v>
      </c>
      <c r="AH47" s="41">
        <f>(AH5&lt;=INPUTS_OUTPUTS!$D$8)*(((AH20-AG20)*INPUTS_OUTPUTS!$H$33)+(INPUTS_OUTPUTS!$G$11*INPUTS_OUTPUTS!$H$33/12)*(1+AH$28))</f>
        <v>118.52500000000002</v>
      </c>
      <c r="AI47" s="41">
        <f>(AI5&lt;=INPUTS_OUTPUTS!$D$8)*(((AI20-AH20)*INPUTS_OUTPUTS!$H$33)+(INPUTS_OUTPUTS!$G$11*INPUTS_OUTPUTS!$H$33/12)*(1+AI$28))</f>
        <v>118.80000000000001</v>
      </c>
      <c r="AJ47" s="41">
        <f>(AJ5&lt;=INPUTS_OUTPUTS!$D$8)*(((AJ20-AI20)*INPUTS_OUTPUTS!$H$33)+(INPUTS_OUTPUTS!$G$11*INPUTS_OUTPUTS!$H$33/12)*(1+AJ$28))</f>
        <v>119.075</v>
      </c>
      <c r="AK47" s="41">
        <f>(AK5&lt;=INPUTS_OUTPUTS!$D$8)*(((AK20-AJ20)*INPUTS_OUTPUTS!$H$33)+(INPUTS_OUTPUTS!$G$11*INPUTS_OUTPUTS!$H$33/12)*(1+AK$28))</f>
        <v>119.35</v>
      </c>
      <c r="AL47" s="41">
        <f>(AL5&lt;=INPUTS_OUTPUTS!$D$8)*(((AL20-AK20)*INPUTS_OUTPUTS!$H$33)+(INPUTS_OUTPUTS!$G$11*INPUTS_OUTPUTS!$H$33/12)*(1+AL$28))</f>
        <v>119.62500000000001</v>
      </c>
      <c r="AM47" s="41">
        <f>(AM5&lt;=INPUTS_OUTPUTS!$D$8)*(((AM20-AL20)*INPUTS_OUTPUTS!$H$33)+(INPUTS_OUTPUTS!$G$11*INPUTS_OUTPUTS!$H$33/12)*(1+AM$28))</f>
        <v>119.9</v>
      </c>
      <c r="AN47" s="41">
        <f>(AN5&lt;=INPUTS_OUTPUTS!$D$8)*(((AN20-AM20)*INPUTS_OUTPUTS!$H$33)+(INPUTS_OUTPUTS!$G$11*INPUTS_OUTPUTS!$H$33/12)*(1+AN$28))</f>
        <v>120.175</v>
      </c>
      <c r="AO47" s="41">
        <f>(AO5&lt;=INPUTS_OUTPUTS!$D$8)*(((AO20-AN20)*INPUTS_OUTPUTS!$H$33)+(INPUTS_OUTPUTS!$G$11*INPUTS_OUTPUTS!$H$33/12)*(1+AO$28))</f>
        <v>120.45</v>
      </c>
      <c r="AP47" s="41">
        <f>(AP5&lt;=INPUTS_OUTPUTS!$D$8)*(((AP20-AO20)*INPUTS_OUTPUTS!$H$33)+(INPUTS_OUTPUTS!$G$11*INPUTS_OUTPUTS!$H$33/12)*(1+AP$28))</f>
        <v>120.72500000000002</v>
      </c>
      <c r="AQ47" s="41">
        <f>(AQ5&lt;=INPUTS_OUTPUTS!$D$8)*(((AQ20-AP20)*INPUTS_OUTPUTS!$H$33)+(INPUTS_OUTPUTS!$G$11*INPUTS_OUTPUTS!$H$33/12)*(1+AQ$28))</f>
        <v>121.00000000000001</v>
      </c>
      <c r="AR47" s="41">
        <f>(AR5&lt;=INPUTS_OUTPUTS!$D$8)*(((AR20-AQ20)*INPUTS_OUTPUTS!$H$33)+(INPUTS_OUTPUTS!$G$11*INPUTS_OUTPUTS!$H$33/12)*(1+AR$28))</f>
        <v>121.27500000000001</v>
      </c>
      <c r="AS47" s="41">
        <f>(AS5&lt;=INPUTS_OUTPUTS!$D$8)*(((AS20-AR20)*INPUTS_OUTPUTS!$H$33)+(INPUTS_OUTPUTS!$G$11*INPUTS_OUTPUTS!$H$33/12)*(1+AS$28))</f>
        <v>121.55</v>
      </c>
      <c r="AT47" s="41">
        <f>(AT5&lt;=INPUTS_OUTPUTS!$D$8)*(((AT20-AS20)*INPUTS_OUTPUTS!$H$33)+(INPUTS_OUTPUTS!$G$11*INPUTS_OUTPUTS!$H$33/12)*(1+AT$28))</f>
        <v>121.82500000000002</v>
      </c>
      <c r="AU47" s="41">
        <f>(AU5&lt;=INPUTS_OUTPUTS!$D$8)*(((AU20-AT20)*INPUTS_OUTPUTS!$H$33)+(INPUTS_OUTPUTS!$G$11*INPUTS_OUTPUTS!$H$33/12)*(1+AU$28))</f>
        <v>122.10000000000001</v>
      </c>
      <c r="AV47" s="41">
        <f>(AV5&lt;=INPUTS_OUTPUTS!$D$8)*(((AV20-AU20)*INPUTS_OUTPUTS!$H$33)+(INPUTS_OUTPUTS!$G$11*INPUTS_OUTPUTS!$H$33/12)*(1+AV$28))</f>
        <v>122.375</v>
      </c>
      <c r="AW47" s="41">
        <f>(AW5&lt;=INPUTS_OUTPUTS!$D$8)*(((AW20-AV20)*INPUTS_OUTPUTS!$H$33)+(INPUTS_OUTPUTS!$G$11*INPUTS_OUTPUTS!$H$33/12)*(1+AW$28))</f>
        <v>122.65</v>
      </c>
      <c r="AX47" s="41">
        <f>(AX5&lt;=INPUTS_OUTPUTS!$D$8)*(((AX20-AW20)*INPUTS_OUTPUTS!$H$33)+(INPUTS_OUTPUTS!$G$11*INPUTS_OUTPUTS!$H$33/12)*(1+AX$28))</f>
        <v>122.92500000000001</v>
      </c>
      <c r="AY47" s="41">
        <f>(AY5&lt;=INPUTS_OUTPUTS!$D$8)*(((AY20-AX20)*INPUTS_OUTPUTS!$H$33)+(INPUTS_OUTPUTS!$G$11*INPUTS_OUTPUTS!$H$33/12)*(1+AY$28))</f>
        <v>123.20000000000002</v>
      </c>
      <c r="AZ47" s="41">
        <f>(AZ5&lt;=INPUTS_OUTPUTS!$D$8)*(((AZ20-AY20)*INPUTS_OUTPUTS!$H$33)+(INPUTS_OUTPUTS!$G$11*INPUTS_OUTPUTS!$H$33/12)*(1+AZ$28))</f>
        <v>0</v>
      </c>
      <c r="BA47" s="41">
        <f>(BA5&lt;=INPUTS_OUTPUTS!$D$8)*(((BA20-AZ20)*INPUTS_OUTPUTS!$H$33)+(INPUTS_OUTPUTS!$G$11*INPUTS_OUTPUTS!$H$33/12)*(1+BA$28))</f>
        <v>0</v>
      </c>
      <c r="BB47" s="41">
        <f>(BB5&lt;=INPUTS_OUTPUTS!$D$8)*(((BB20-BA20)*INPUTS_OUTPUTS!$H$33)+(INPUTS_OUTPUTS!$G$11*INPUTS_OUTPUTS!$H$33/12)*(1+BB$28))</f>
        <v>0</v>
      </c>
      <c r="BC47" s="41">
        <f>(BC5&lt;=INPUTS_OUTPUTS!$D$8)*(((BC20-BB20)*INPUTS_OUTPUTS!$H$33)+(INPUTS_OUTPUTS!$G$11*INPUTS_OUTPUTS!$H$33/12)*(1+BC$28))</f>
        <v>0</v>
      </c>
      <c r="BD47" s="41">
        <f>(BD5&lt;=INPUTS_OUTPUTS!$D$8)*(((BD20-BC20)*INPUTS_OUTPUTS!$H$33)+(INPUTS_OUTPUTS!$G$11*INPUTS_OUTPUTS!$H$33/12)*(1+BD$28))</f>
        <v>0</v>
      </c>
      <c r="BE47" s="41">
        <f>(BE5&lt;=INPUTS_OUTPUTS!$D$8)*(((BE20-BD20)*INPUTS_OUTPUTS!$H$33)+(INPUTS_OUTPUTS!$G$11*INPUTS_OUTPUTS!$H$33/12)*(1+BE$28))</f>
        <v>0</v>
      </c>
      <c r="BF47" s="41">
        <f>(BF5&lt;=INPUTS_OUTPUTS!$D$8)*(((BF20-BE20)*INPUTS_OUTPUTS!$H$33)+(INPUTS_OUTPUTS!$G$11*INPUTS_OUTPUTS!$H$33/12)*(1+BF$28))</f>
        <v>0</v>
      </c>
      <c r="BG47" s="41">
        <f>(BG5&lt;=INPUTS_OUTPUTS!$D$8)*(((BG20-BF20)*INPUTS_OUTPUTS!$H$33)+(INPUTS_OUTPUTS!$G$11*INPUTS_OUTPUTS!$H$33/12)*(1+BG$28))</f>
        <v>0</v>
      </c>
      <c r="BH47" s="41">
        <f>(BH5&lt;=INPUTS_OUTPUTS!$D$8)*(((BH20-BG20)*INPUTS_OUTPUTS!$H$33)+(INPUTS_OUTPUTS!$G$11*INPUTS_OUTPUTS!$H$33/12)*(1+BH$28))</f>
        <v>0</v>
      </c>
      <c r="BI47" s="41">
        <f>(BI5&lt;=INPUTS_OUTPUTS!$D$8)*(((BI20-BH20)*INPUTS_OUTPUTS!$H$33)+(INPUTS_OUTPUTS!$G$11*INPUTS_OUTPUTS!$H$33/12)*(1+BI$28))</f>
        <v>0</v>
      </c>
      <c r="BJ47" s="41">
        <f>(BJ5&lt;=INPUTS_OUTPUTS!$D$8)*(((BJ20-BI20)*INPUTS_OUTPUTS!$H$33)+(INPUTS_OUTPUTS!$G$11*INPUTS_OUTPUTS!$H$33/12)*(1+BJ$28))</f>
        <v>0</v>
      </c>
      <c r="BK47" s="41">
        <f>(BK5&lt;=INPUTS_OUTPUTS!$D$8)*(((BK20-BJ20)*INPUTS_OUTPUTS!$H$33)+(INPUTS_OUTPUTS!$G$11*INPUTS_OUTPUTS!$H$33/12)*(1+BK$28))</f>
        <v>0</v>
      </c>
      <c r="BL47" s="41">
        <f>(BL5&lt;=INPUTS_OUTPUTS!$D$8)*(((BL20-BK20)*INPUTS_OUTPUTS!$H$33)+(INPUTS_OUTPUTS!$G$11*INPUTS_OUTPUTS!$H$33/12)*(1+BL$28))</f>
        <v>0</v>
      </c>
    </row>
    <row r="48" spans="1:64" ht="14.4" customHeight="1" x14ac:dyDescent="0.3">
      <c r="A48" s="43"/>
      <c r="B48" s="30"/>
      <c r="C48" s="32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</row>
    <row r="49" spans="1:64" ht="14.4" customHeight="1" x14ac:dyDescent="0.3">
      <c r="A49" s="44"/>
      <c r="B49" s="35" t="s">
        <v>59</v>
      </c>
      <c r="C49" s="36">
        <f>SUM(C31:C37)+SUM(C40:C47)</f>
        <v>62280.555555555555</v>
      </c>
      <c r="D49" s="36">
        <f t="shared" ref="D49:BI49" si="17">SUM(D31:D37)+SUM(D40:D47)</f>
        <v>64132.095138888886</v>
      </c>
      <c r="E49" s="36">
        <f t="shared" si="17"/>
        <v>65771.099999999991</v>
      </c>
      <c r="F49" s="36">
        <f t="shared" si="17"/>
        <v>67417.570138888899</v>
      </c>
      <c r="G49" s="36">
        <f t="shared" si="17"/>
        <v>69071.505555555574</v>
      </c>
      <c r="H49" s="36">
        <f t="shared" si="17"/>
        <v>69321.96875</v>
      </c>
      <c r="I49" s="36">
        <f t="shared" si="17"/>
        <v>62074.862500000003</v>
      </c>
      <c r="J49" s="36">
        <f t="shared" si="17"/>
        <v>62227.756250000006</v>
      </c>
      <c r="K49" s="36">
        <f t="shared" si="17"/>
        <v>62380.649999999994</v>
      </c>
      <c r="L49" s="36">
        <f t="shared" si="17"/>
        <v>62533.543749999997</v>
      </c>
      <c r="M49" s="36">
        <f t="shared" si="17"/>
        <v>62686.437499999993</v>
      </c>
      <c r="N49" s="36">
        <f t="shared" si="17"/>
        <v>62839.331250000003</v>
      </c>
      <c r="O49" s="36">
        <f t="shared" si="17"/>
        <v>62992.225000000006</v>
      </c>
      <c r="P49" s="36">
        <f t="shared" si="17"/>
        <v>63145.118749999994</v>
      </c>
      <c r="Q49" s="36">
        <f t="shared" si="17"/>
        <v>63298.012499999997</v>
      </c>
      <c r="R49" s="36">
        <f t="shared" si="17"/>
        <v>63450.906250000007</v>
      </c>
      <c r="S49" s="36">
        <f t="shared" si="17"/>
        <v>63603.8</v>
      </c>
      <c r="T49" s="36">
        <f t="shared" si="17"/>
        <v>63756.693750000006</v>
      </c>
      <c r="U49" s="36">
        <f t="shared" si="17"/>
        <v>63909.587500000009</v>
      </c>
      <c r="V49" s="36">
        <f t="shared" si="17"/>
        <v>64062.481250000012</v>
      </c>
      <c r="W49" s="36">
        <f t="shared" si="17"/>
        <v>64215.375</v>
      </c>
      <c r="X49" s="36">
        <f t="shared" si="17"/>
        <v>64368.268750000003</v>
      </c>
      <c r="Y49" s="36">
        <f t="shared" si="17"/>
        <v>64521.162499999991</v>
      </c>
      <c r="Z49" s="36">
        <f t="shared" si="17"/>
        <v>64674.056250000009</v>
      </c>
      <c r="AA49" s="36">
        <f t="shared" si="17"/>
        <v>64826.95</v>
      </c>
      <c r="AB49" s="36">
        <f t="shared" si="17"/>
        <v>64979.84375</v>
      </c>
      <c r="AC49" s="36">
        <f t="shared" si="17"/>
        <v>65132.737500000003</v>
      </c>
      <c r="AD49" s="36">
        <f t="shared" si="17"/>
        <v>65285.631250000006</v>
      </c>
      <c r="AE49" s="36">
        <f t="shared" si="17"/>
        <v>65438.525000000009</v>
      </c>
      <c r="AF49" s="36">
        <f t="shared" si="17"/>
        <v>65591.418749999997</v>
      </c>
      <c r="AG49" s="36">
        <f t="shared" si="17"/>
        <v>65744.3125</v>
      </c>
      <c r="AH49" s="36">
        <f t="shared" si="17"/>
        <v>65897.206250000017</v>
      </c>
      <c r="AI49" s="36">
        <f t="shared" si="17"/>
        <v>66050.100000000006</v>
      </c>
      <c r="AJ49" s="36">
        <f t="shared" si="17"/>
        <v>66202.993750000009</v>
      </c>
      <c r="AK49" s="36">
        <f t="shared" si="17"/>
        <v>66355.887500000012</v>
      </c>
      <c r="AL49" s="36">
        <f t="shared" si="17"/>
        <v>66508.78125</v>
      </c>
      <c r="AM49" s="36">
        <f t="shared" si="17"/>
        <v>66661.675000000003</v>
      </c>
      <c r="AN49" s="36">
        <f t="shared" si="17"/>
        <v>66814.568750000006</v>
      </c>
      <c r="AO49" s="36">
        <f t="shared" si="17"/>
        <v>66967.462499999994</v>
      </c>
      <c r="AP49" s="36">
        <f t="shared" si="17"/>
        <v>67120.356250000012</v>
      </c>
      <c r="AQ49" s="36">
        <f t="shared" si="17"/>
        <v>67273.250000000015</v>
      </c>
      <c r="AR49" s="36">
        <f t="shared" si="17"/>
        <v>67426.143750000003</v>
      </c>
      <c r="AS49" s="36">
        <f t="shared" si="17"/>
        <v>67579.037500000006</v>
      </c>
      <c r="AT49" s="36">
        <f t="shared" si="17"/>
        <v>67731.931250000009</v>
      </c>
      <c r="AU49" s="36">
        <f t="shared" si="17"/>
        <v>67884.825000000012</v>
      </c>
      <c r="AV49" s="36">
        <f t="shared" si="17"/>
        <v>68037.71875</v>
      </c>
      <c r="AW49" s="36">
        <f t="shared" si="17"/>
        <v>68190.612500000003</v>
      </c>
      <c r="AX49" s="36">
        <f t="shared" si="17"/>
        <v>68343.506250000006</v>
      </c>
      <c r="AY49" s="36">
        <f t="shared" si="17"/>
        <v>68496.400000000009</v>
      </c>
      <c r="AZ49" s="36">
        <f t="shared" si="17"/>
        <v>0</v>
      </c>
      <c r="BA49" s="36">
        <f t="shared" si="17"/>
        <v>0</v>
      </c>
      <c r="BB49" s="36">
        <f t="shared" si="17"/>
        <v>0</v>
      </c>
      <c r="BC49" s="36">
        <f t="shared" si="17"/>
        <v>0</v>
      </c>
      <c r="BD49" s="36">
        <f t="shared" si="17"/>
        <v>0</v>
      </c>
      <c r="BE49" s="36">
        <f t="shared" si="17"/>
        <v>0</v>
      </c>
      <c r="BF49" s="36">
        <f t="shared" si="17"/>
        <v>0</v>
      </c>
      <c r="BG49" s="36">
        <f t="shared" si="17"/>
        <v>0</v>
      </c>
      <c r="BH49" s="36">
        <f t="shared" si="17"/>
        <v>0</v>
      </c>
      <c r="BI49" s="36">
        <f t="shared" si="17"/>
        <v>0</v>
      </c>
      <c r="BJ49" s="36">
        <f t="shared" ref="BJ49:BL49" si="18">SUM(BJ31:BJ37)+SUM(BJ40:BJ47)</f>
        <v>0</v>
      </c>
      <c r="BK49" s="36">
        <f t="shared" si="18"/>
        <v>0</v>
      </c>
      <c r="BL49" s="36">
        <f t="shared" si="18"/>
        <v>0</v>
      </c>
    </row>
    <row r="50" spans="1:64" ht="14.4" customHeight="1" thickBot="1" x14ac:dyDescent="0.35">
      <c r="A50" s="43"/>
      <c r="B50" s="91"/>
      <c r="C50" s="92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</row>
    <row r="51" spans="1:64" ht="14.4" customHeight="1" thickTop="1" x14ac:dyDescent="0.3">
      <c r="A51" s="43"/>
      <c r="B51" s="30"/>
      <c r="C51" s="32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</row>
    <row r="52" spans="1:64" s="42" customFormat="1" ht="14.4" customHeight="1" thickBot="1" x14ac:dyDescent="0.35">
      <c r="A52" s="44"/>
      <c r="B52" s="71" t="s">
        <v>40</v>
      </c>
      <c r="C52" s="72">
        <f>C24-C49</f>
        <v>5934.0141125024893</v>
      </c>
      <c r="D52" s="72">
        <f t="shared" ref="D52:BI52" si="19">D24-D49</f>
        <v>73526.918973613618</v>
      </c>
      <c r="E52" s="72">
        <f t="shared" si="19"/>
        <v>141332.35855694697</v>
      </c>
      <c r="F52" s="72">
        <f t="shared" si="19"/>
        <v>209130.33286250249</v>
      </c>
      <c r="G52" s="72">
        <f t="shared" si="19"/>
        <v>276920.84189028025</v>
      </c>
      <c r="H52" s="72">
        <f t="shared" si="19"/>
        <v>336424.90065966011</v>
      </c>
      <c r="I52" s="72">
        <f t="shared" si="19"/>
        <v>343672.00690966012</v>
      </c>
      <c r="J52" s="72">
        <f t="shared" si="19"/>
        <v>343519.11315966013</v>
      </c>
      <c r="K52" s="72">
        <f t="shared" si="19"/>
        <v>343366.21940966009</v>
      </c>
      <c r="L52" s="72">
        <f t="shared" si="19"/>
        <v>343213.3256596601</v>
      </c>
      <c r="M52" s="72">
        <f t="shared" si="19"/>
        <v>343060.43190966011</v>
      </c>
      <c r="N52" s="72">
        <f t="shared" si="19"/>
        <v>342907.53815966012</v>
      </c>
      <c r="O52" s="72">
        <f t="shared" si="19"/>
        <v>354927.05049194989</v>
      </c>
      <c r="P52" s="72">
        <f t="shared" si="19"/>
        <v>354774.15674194985</v>
      </c>
      <c r="Q52" s="72">
        <f t="shared" si="19"/>
        <v>354621.26299194986</v>
      </c>
      <c r="R52" s="72">
        <f t="shared" si="19"/>
        <v>354468.36924194987</v>
      </c>
      <c r="S52" s="72">
        <f t="shared" si="19"/>
        <v>354315.47549194988</v>
      </c>
      <c r="T52" s="72">
        <f t="shared" si="19"/>
        <v>354162.58174194989</v>
      </c>
      <c r="U52" s="72">
        <f t="shared" si="19"/>
        <v>354009.68799194985</v>
      </c>
      <c r="V52" s="72">
        <f t="shared" si="19"/>
        <v>353856.79424194986</v>
      </c>
      <c r="W52" s="72">
        <f t="shared" si="19"/>
        <v>353703.90049194987</v>
      </c>
      <c r="X52" s="72">
        <f t="shared" si="19"/>
        <v>353551.00674194988</v>
      </c>
      <c r="Y52" s="72">
        <f t="shared" si="19"/>
        <v>353398.11299194989</v>
      </c>
      <c r="Z52" s="72">
        <f t="shared" si="19"/>
        <v>353245.21924194985</v>
      </c>
      <c r="AA52" s="72">
        <f t="shared" si="19"/>
        <v>365264.73157423967</v>
      </c>
      <c r="AB52" s="72">
        <f t="shared" si="19"/>
        <v>365111.83782423969</v>
      </c>
      <c r="AC52" s="72">
        <f t="shared" si="19"/>
        <v>364958.9440742397</v>
      </c>
      <c r="AD52" s="72">
        <f t="shared" si="19"/>
        <v>364806.05032423965</v>
      </c>
      <c r="AE52" s="72">
        <f t="shared" si="19"/>
        <v>364653.15657423966</v>
      </c>
      <c r="AF52" s="72">
        <f t="shared" si="19"/>
        <v>364500.26282423967</v>
      </c>
      <c r="AG52" s="72">
        <f t="shared" si="19"/>
        <v>364347.36907423969</v>
      </c>
      <c r="AH52" s="72">
        <f t="shared" si="19"/>
        <v>364194.4753242397</v>
      </c>
      <c r="AI52" s="72">
        <f t="shared" si="19"/>
        <v>364041.58157423965</v>
      </c>
      <c r="AJ52" s="72">
        <f t="shared" si="19"/>
        <v>363888.68782423966</v>
      </c>
      <c r="AK52" s="72">
        <f t="shared" si="19"/>
        <v>363735.79407423967</v>
      </c>
      <c r="AL52" s="72">
        <f t="shared" si="19"/>
        <v>363582.90032423969</v>
      </c>
      <c r="AM52" s="72">
        <f t="shared" si="19"/>
        <v>375602.41265652957</v>
      </c>
      <c r="AN52" s="72">
        <f t="shared" si="19"/>
        <v>375449.51890652953</v>
      </c>
      <c r="AO52" s="72">
        <f t="shared" si="19"/>
        <v>375296.6251565296</v>
      </c>
      <c r="AP52" s="72">
        <f t="shared" si="19"/>
        <v>375143.73140652955</v>
      </c>
      <c r="AQ52" s="72">
        <f t="shared" si="19"/>
        <v>374990.83765652956</v>
      </c>
      <c r="AR52" s="72">
        <f t="shared" si="19"/>
        <v>374837.94390652957</v>
      </c>
      <c r="AS52" s="72">
        <f t="shared" si="19"/>
        <v>374685.05015652953</v>
      </c>
      <c r="AT52" s="72">
        <f t="shared" si="19"/>
        <v>374532.15640652954</v>
      </c>
      <c r="AU52" s="72">
        <f t="shared" si="19"/>
        <v>374379.26265652955</v>
      </c>
      <c r="AV52" s="72">
        <f t="shared" si="19"/>
        <v>374226.36890652956</v>
      </c>
      <c r="AW52" s="72">
        <f t="shared" si="19"/>
        <v>374073.47515652957</v>
      </c>
      <c r="AX52" s="72">
        <f t="shared" si="19"/>
        <v>373920.58140652953</v>
      </c>
      <c r="AY52" s="72">
        <f t="shared" si="19"/>
        <v>385940.09373881936</v>
      </c>
      <c r="AZ52" s="72">
        <f t="shared" si="19"/>
        <v>0</v>
      </c>
      <c r="BA52" s="72">
        <f t="shared" si="19"/>
        <v>0</v>
      </c>
      <c r="BB52" s="72">
        <f t="shared" si="19"/>
        <v>0</v>
      </c>
      <c r="BC52" s="72">
        <f t="shared" si="19"/>
        <v>0</v>
      </c>
      <c r="BD52" s="72">
        <f t="shared" si="19"/>
        <v>0</v>
      </c>
      <c r="BE52" s="72">
        <f t="shared" si="19"/>
        <v>0</v>
      </c>
      <c r="BF52" s="72">
        <f t="shared" si="19"/>
        <v>0</v>
      </c>
      <c r="BG52" s="72">
        <f t="shared" si="19"/>
        <v>0</v>
      </c>
      <c r="BH52" s="72">
        <f t="shared" si="19"/>
        <v>0</v>
      </c>
      <c r="BI52" s="72">
        <f t="shared" si="19"/>
        <v>0</v>
      </c>
      <c r="BJ52" s="72">
        <f t="shared" ref="BJ52:BL52" si="20">BJ24-BJ49</f>
        <v>0</v>
      </c>
      <c r="BK52" s="72">
        <f t="shared" si="20"/>
        <v>0</v>
      </c>
      <c r="BL52" s="72">
        <f t="shared" si="20"/>
        <v>0</v>
      </c>
    </row>
    <row r="53" spans="1:64" ht="15.6" thickTop="1" thickBot="1" x14ac:dyDescent="0.35">
      <c r="B53" s="94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</row>
    <row r="54" spans="1:64" ht="15" thickTop="1" x14ac:dyDescent="0.3">
      <c r="BK54" s="29"/>
      <c r="BL54" s="29"/>
    </row>
    <row r="55" spans="1:64" ht="18" x14ac:dyDescent="0.35">
      <c r="B55" s="90" t="s">
        <v>53</v>
      </c>
      <c r="BK55" s="29"/>
      <c r="BL55" s="29"/>
    </row>
    <row r="56" spans="1:64" ht="14.4" customHeight="1" x14ac:dyDescent="0.3">
      <c r="A56" s="44"/>
      <c r="B56" s="35" t="s">
        <v>51</v>
      </c>
      <c r="C56" s="36">
        <f>INPUTS_OUTPUTS!D25</f>
        <v>52500000</v>
      </c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</row>
    <row r="57" spans="1:64" ht="15" customHeight="1" x14ac:dyDescent="0.3">
      <c r="B57" s="34" t="s">
        <v>48</v>
      </c>
      <c r="C57" s="53">
        <f>C56</f>
        <v>52500000</v>
      </c>
      <c r="D57" s="41">
        <f>D56+C61</f>
        <v>52401083.165806592</v>
      </c>
      <c r="E57" s="41">
        <f t="shared" ref="E57:F57" si="21">E56+D61</f>
        <v>52301962.579130411</v>
      </c>
      <c r="F57" s="41">
        <f t="shared" si="21"/>
        <v>52202637.820274711</v>
      </c>
      <c r="G57" s="41">
        <f t="shared" ref="G57" si="22">G56+F61</f>
        <v>52103108.468678221</v>
      </c>
      <c r="H57" s="41">
        <f t="shared" ref="H57" si="23">H56+G61</f>
        <v>52003374.102913402</v>
      </c>
      <c r="I57" s="41">
        <f t="shared" ref="I57" si="24">I56+H61</f>
        <v>51903434.300684631</v>
      </c>
      <c r="J57" s="41">
        <f t="shared" ref="J57" si="25">J56+I61</f>
        <v>51803288.63882643</v>
      </c>
      <c r="K57" s="41">
        <f t="shared" ref="K57" si="26">K56+J61</f>
        <v>51702936.693301663</v>
      </c>
      <c r="L57" s="41">
        <f t="shared" ref="L57" si="27">L56+K61</f>
        <v>51602378.039199755</v>
      </c>
      <c r="M57" s="41">
        <f t="shared" ref="M57" si="28">M56+L61</f>
        <v>51501612.250734881</v>
      </c>
      <c r="N57" s="41">
        <f t="shared" ref="N57" si="29">N56+M61</f>
        <v>51400638.901244164</v>
      </c>
      <c r="O57" s="41">
        <f t="shared" ref="O57" si="30">O56+N61</f>
        <v>51299457.563185878</v>
      </c>
      <c r="P57" s="41">
        <f t="shared" ref="P57" si="31">P56+O61</f>
        <v>51198067.808137633</v>
      </c>
      <c r="Q57" s="41">
        <f t="shared" ref="Q57" si="32">Q56+P61</f>
        <v>51096469.206794545</v>
      </c>
      <c r="R57" s="41">
        <f t="shared" ref="R57" si="33">R56+Q61</f>
        <v>50994661.328967452</v>
      </c>
      <c r="S57" s="41">
        <f t="shared" ref="S57" si="34">S56+R61</f>
        <v>50892643.743581049</v>
      </c>
      <c r="T57" s="41">
        <f t="shared" ref="T57" si="35">T56+S61</f>
        <v>50790416.018672109</v>
      </c>
      <c r="U57" s="41">
        <f t="shared" ref="U57" si="36">U56+T61</f>
        <v>50687977.721387617</v>
      </c>
      <c r="V57" s="41">
        <f t="shared" ref="V57" si="37">V56+U61</f>
        <v>50585328.417982958</v>
      </c>
      <c r="W57" s="41">
        <f t="shared" ref="W57" si="38">W56+V61</f>
        <v>50482467.673820071</v>
      </c>
      <c r="X57" s="41">
        <f t="shared" ref="X57" si="39">X56+W61</f>
        <v>50379395.053365618</v>
      </c>
      <c r="Y57" s="41">
        <f t="shared" ref="Y57" si="40">Y56+X61</f>
        <v>50276110.120189123</v>
      </c>
      <c r="Z57" s="41">
        <f t="shared" ref="Z57" si="41">Z56+Y61</f>
        <v>50172612.436961144</v>
      </c>
      <c r="AA57" s="41">
        <f t="shared" ref="AA57" si="42">AA56+Z61</f>
        <v>50068901.565451406</v>
      </c>
      <c r="AB57" s="41">
        <f t="shared" ref="AB57" si="43">AB56+AA61</f>
        <v>49964977.066526957</v>
      </c>
      <c r="AC57" s="41">
        <f t="shared" ref="AC57" si="44">AC56+AB61</f>
        <v>49860838.500150293</v>
      </c>
      <c r="AD57" s="41">
        <f t="shared" ref="AD57" si="45">AD56+AC61</f>
        <v>49756485.425377518</v>
      </c>
      <c r="AE57" s="41">
        <f t="shared" ref="AE57" si="46">AE56+AD61</f>
        <v>49651917.400356457</v>
      </c>
      <c r="AF57" s="41">
        <f t="shared" ref="AF57" si="47">AF56+AE61</f>
        <v>49547133.982324794</v>
      </c>
      <c r="AG57" s="41">
        <f t="shared" ref="AG57" si="48">AG56+AF61</f>
        <v>49442134.727608189</v>
      </c>
      <c r="AH57" s="41">
        <f t="shared" ref="AH57" si="49">AH56+AG61</f>
        <v>49336919.191618413</v>
      </c>
      <c r="AI57" s="41">
        <f t="shared" ref="AI57" si="50">AI56+AH61</f>
        <v>49231486.928851455</v>
      </c>
      <c r="AJ57" s="41">
        <f t="shared" ref="AJ57" si="51">AJ56+AI61</f>
        <v>49125837.492885642</v>
      </c>
      <c r="AK57" s="41">
        <f t="shared" ref="AK57" si="52">AK56+AJ61</f>
        <v>49019970.436379731</v>
      </c>
      <c r="AL57" s="41">
        <f t="shared" ref="AL57" si="53">AL56+AK61</f>
        <v>48913885.311071053</v>
      </c>
      <c r="AM57" s="41">
        <f t="shared" ref="AM57" si="54">AM56+AL61</f>
        <v>48807581.667773575</v>
      </c>
      <c r="AN57" s="41">
        <f t="shared" ref="AN57" si="55">AN56+AM61</f>
        <v>48701059.05637601</v>
      </c>
      <c r="AO57" s="41">
        <f t="shared" ref="AO57" si="56">AO56+AN61</f>
        <v>48594317.025839932</v>
      </c>
      <c r="AP57" s="41">
        <f t="shared" ref="AP57" si="57">AP56+AO61</f>
        <v>48487355.124197841</v>
      </c>
      <c r="AQ57" s="41">
        <f t="shared" ref="AQ57" si="58">AQ56+AP61</f>
        <v>48380172.898551255</v>
      </c>
      <c r="AR57" s="41">
        <f t="shared" ref="AR57" si="59">AR56+AQ61</f>
        <v>48272769.895068802</v>
      </c>
      <c r="AS57" s="41">
        <f t="shared" ref="AS57" si="60">AS56+AR61</f>
        <v>48165145.658984281</v>
      </c>
      <c r="AT57" s="41">
        <f t="shared" ref="AT57" si="61">AT56+AS61</f>
        <v>48057299.734594762</v>
      </c>
      <c r="AU57" s="41">
        <f t="shared" ref="AU57" si="62">AU56+AT61</f>
        <v>47949231.665258631</v>
      </c>
      <c r="AV57" s="41">
        <f t="shared" ref="AV57" si="63">AV56+AU61</f>
        <v>47840940.993393667</v>
      </c>
      <c r="AW57" s="41">
        <f t="shared" ref="AW57" si="64">AW56+AV61</f>
        <v>47732427.260475114</v>
      </c>
      <c r="AX57" s="41">
        <f t="shared" ref="AX57" si="65">AX56+AW61</f>
        <v>47623690.007033713</v>
      </c>
      <c r="AY57" s="41">
        <f t="shared" ref="AY57" si="66">AY56+AX61</f>
        <v>47514728.772653796</v>
      </c>
      <c r="AZ57" s="41">
        <f t="shared" ref="AZ57" si="67">AZ56+AY61</f>
        <v>0</v>
      </c>
      <c r="BA57" s="41">
        <f t="shared" ref="BA57" si="68">BA56+AZ61</f>
        <v>0</v>
      </c>
      <c r="BB57" s="41">
        <f t="shared" ref="BB57" si="69">BB56+BA61</f>
        <v>0</v>
      </c>
      <c r="BC57" s="41">
        <f t="shared" ref="BC57" si="70">BC56+BB61</f>
        <v>0</v>
      </c>
      <c r="BD57" s="41">
        <f t="shared" ref="BD57" si="71">BD56+BC61</f>
        <v>0</v>
      </c>
      <c r="BE57" s="41">
        <f t="shared" ref="BE57" si="72">BE56+BD61</f>
        <v>0</v>
      </c>
      <c r="BF57" s="41">
        <f t="shared" ref="BF57" si="73">BF56+BE61</f>
        <v>0</v>
      </c>
      <c r="BG57" s="41">
        <f t="shared" ref="BG57" si="74">BG56+BF61</f>
        <v>0</v>
      </c>
      <c r="BH57" s="41">
        <f t="shared" ref="BH57" si="75">BH56+BG61</f>
        <v>0</v>
      </c>
      <c r="BI57" s="41">
        <f t="shared" ref="BI57" si="76">BI56+BH61</f>
        <v>0</v>
      </c>
      <c r="BJ57" s="41">
        <f t="shared" ref="BJ57" si="77">BJ56+BI61</f>
        <v>0</v>
      </c>
      <c r="BK57" s="41">
        <f t="shared" ref="BK57" si="78">BK56+BJ61</f>
        <v>0</v>
      </c>
      <c r="BL57" s="41">
        <f t="shared" ref="BL57" si="79">BL56+BK61</f>
        <v>0</v>
      </c>
    </row>
    <row r="58" spans="1:64" ht="14.4" customHeight="1" x14ac:dyDescent="0.3">
      <c r="A58" s="44"/>
      <c r="B58" s="35" t="s">
        <v>49</v>
      </c>
      <c r="C58" s="36">
        <f>IF(C5=INPUTS_OUTPUTS!$D$8,C57+(C57*((1+INPUTS_OUTPUTS!$C$27)^(1/12)-1)),-PMT(((1+INPUTS_OUTPUTS!$C$27)^(1/12)-1),INPUTS_OUTPUTS!$C$28*12-C4,C57))</f>
        <v>207058.2383601543</v>
      </c>
      <c r="D58" s="36">
        <f>IF(D5=INPUTS_OUTPUTS!$D$8,D57+(D57*((1+INPUTS_OUTPUTS!$C$27)^(1/12)-1)),-PMT(((1+INPUTS_OUTPUTS!$C$27)^(1/12)-1),INPUTS_OUTPUTS!$C$28*12-D4,D57))</f>
        <v>207058.2383601543</v>
      </c>
      <c r="E58" s="36">
        <f>IF(E5=INPUTS_OUTPUTS!$D$8,E57+(E57*((1+INPUTS_OUTPUTS!$C$27)^(1/12)-1)),-PMT(((1+INPUTS_OUTPUTS!$C$27)^(1/12)-1),INPUTS_OUTPUTS!$C$28*12-E4,E57))</f>
        <v>207058.23836015433</v>
      </c>
      <c r="F58" s="36">
        <f>IF(F5=INPUTS_OUTPUTS!$D$8,F57+(F57*((1+INPUTS_OUTPUTS!$C$27)^(1/12)-1)),-PMT(((1+INPUTS_OUTPUTS!$C$27)^(1/12)-1),INPUTS_OUTPUTS!$C$28*12-F4,F57))</f>
        <v>207058.2383601543</v>
      </c>
      <c r="G58" s="36">
        <f>IF(G5=INPUTS_OUTPUTS!$D$8,G57+(G57*((1+INPUTS_OUTPUTS!$C$27)^(1/12)-1)),-PMT(((1+INPUTS_OUTPUTS!$C$27)^(1/12)-1),INPUTS_OUTPUTS!$C$28*12-G4,G57))</f>
        <v>207058.23836015433</v>
      </c>
      <c r="H58" s="36">
        <f>IF(H5=INPUTS_OUTPUTS!$D$8,H57+(H57*((1+INPUTS_OUTPUTS!$C$27)^(1/12)-1)),-PMT(((1+INPUTS_OUTPUTS!$C$27)^(1/12)-1),INPUTS_OUTPUTS!$C$28*12-H4,H57))</f>
        <v>207058.23836015433</v>
      </c>
      <c r="I58" s="36">
        <f>IF(I5=INPUTS_OUTPUTS!$D$8,I57+(I57*((1+INPUTS_OUTPUTS!$C$27)^(1/12)-1)),-PMT(((1+INPUTS_OUTPUTS!$C$27)^(1/12)-1),INPUTS_OUTPUTS!$C$28*12-I4,I57))</f>
        <v>207058.23836015433</v>
      </c>
      <c r="J58" s="36">
        <f>IF(J5=INPUTS_OUTPUTS!$D$8,J57+(J57*((1+INPUTS_OUTPUTS!$C$27)^(1/12)-1)),-PMT(((1+INPUTS_OUTPUTS!$C$27)^(1/12)-1),INPUTS_OUTPUTS!$C$28*12-J4,J57))</f>
        <v>207058.23836015436</v>
      </c>
      <c r="K58" s="36">
        <f>IF(K5=INPUTS_OUTPUTS!$D$8,K57+(K57*((1+INPUTS_OUTPUTS!$C$27)^(1/12)-1)),-PMT(((1+INPUTS_OUTPUTS!$C$27)^(1/12)-1),INPUTS_OUTPUTS!$C$28*12-K4,K57))</f>
        <v>207058.23836015436</v>
      </c>
      <c r="L58" s="36">
        <f>IF(L5=INPUTS_OUTPUTS!$D$8,L57+(L57*((1+INPUTS_OUTPUTS!$C$27)^(1/12)-1)),-PMT(((1+INPUTS_OUTPUTS!$C$27)^(1/12)-1),INPUTS_OUTPUTS!$C$28*12-L4,L57))</f>
        <v>207058.23836015433</v>
      </c>
      <c r="M58" s="36">
        <f>IF(M5=INPUTS_OUTPUTS!$D$8,M57+(M57*((1+INPUTS_OUTPUTS!$C$27)^(1/12)-1)),-PMT(((1+INPUTS_OUTPUTS!$C$27)^(1/12)-1),INPUTS_OUTPUTS!$C$28*12-M4,M57))</f>
        <v>207058.23836015438</v>
      </c>
      <c r="N58" s="36">
        <f>IF(N5=INPUTS_OUTPUTS!$D$8,N57+(N57*((1+INPUTS_OUTPUTS!$C$27)^(1/12)-1)),-PMT(((1+INPUTS_OUTPUTS!$C$27)^(1/12)-1),INPUTS_OUTPUTS!$C$28*12-N4,N57))</f>
        <v>207058.23836015436</v>
      </c>
      <c r="O58" s="36">
        <f>IF(O5=INPUTS_OUTPUTS!$D$8,O57+(O57*((1+INPUTS_OUTPUTS!$C$27)^(1/12)-1)),-PMT(((1+INPUTS_OUTPUTS!$C$27)^(1/12)-1),INPUTS_OUTPUTS!$C$28*12-O4,O57))</f>
        <v>207058.2383601543</v>
      </c>
      <c r="P58" s="36">
        <f>IF(P5=INPUTS_OUTPUTS!$D$8,P57+(P57*((1+INPUTS_OUTPUTS!$C$27)^(1/12)-1)),-PMT(((1+INPUTS_OUTPUTS!$C$27)^(1/12)-1),INPUTS_OUTPUTS!$C$28*12-P4,P57))</f>
        <v>207058.23836015433</v>
      </c>
      <c r="Q58" s="36">
        <f>IF(Q5=INPUTS_OUTPUTS!$D$8,Q57+(Q57*((1+INPUTS_OUTPUTS!$C$27)^(1/12)-1)),-PMT(((1+INPUTS_OUTPUTS!$C$27)^(1/12)-1),INPUTS_OUTPUTS!$C$28*12-Q4,Q57))</f>
        <v>207058.23836015427</v>
      </c>
      <c r="R58" s="36">
        <f>IF(R5=INPUTS_OUTPUTS!$D$8,R57+(R57*((1+INPUTS_OUTPUTS!$C$27)^(1/12)-1)),-PMT(((1+INPUTS_OUTPUTS!$C$27)^(1/12)-1),INPUTS_OUTPUTS!$C$28*12-R4,R57))</f>
        <v>207058.23836015433</v>
      </c>
      <c r="S58" s="36">
        <f>IF(S5=INPUTS_OUTPUTS!$D$8,S57+(S57*((1+INPUTS_OUTPUTS!$C$27)^(1/12)-1)),-PMT(((1+INPUTS_OUTPUTS!$C$27)^(1/12)-1),INPUTS_OUTPUTS!$C$28*12-S4,S57))</f>
        <v>207058.23836015433</v>
      </c>
      <c r="T58" s="36">
        <f>IF(T5=INPUTS_OUTPUTS!$D$8,T57+(T57*((1+INPUTS_OUTPUTS!$C$27)^(1/12)-1)),-PMT(((1+INPUTS_OUTPUTS!$C$27)^(1/12)-1),INPUTS_OUTPUTS!$C$28*12-T4,T57))</f>
        <v>207058.2383601543</v>
      </c>
      <c r="U58" s="36">
        <f>IF(U5=INPUTS_OUTPUTS!$D$8,U57+(U57*((1+INPUTS_OUTPUTS!$C$27)^(1/12)-1)),-PMT(((1+INPUTS_OUTPUTS!$C$27)^(1/12)-1),INPUTS_OUTPUTS!$C$28*12-U4,U57))</f>
        <v>207058.23836015433</v>
      </c>
      <c r="V58" s="36">
        <f>IF(V5=INPUTS_OUTPUTS!$D$8,V57+(V57*((1+INPUTS_OUTPUTS!$C$27)^(1/12)-1)),-PMT(((1+INPUTS_OUTPUTS!$C$27)^(1/12)-1),INPUTS_OUTPUTS!$C$28*12-V4,V57))</f>
        <v>207058.23836015433</v>
      </c>
      <c r="W58" s="36">
        <f>IF(W5=INPUTS_OUTPUTS!$D$8,W57+(W57*((1+INPUTS_OUTPUTS!$C$27)^(1/12)-1)),-PMT(((1+INPUTS_OUTPUTS!$C$27)^(1/12)-1),INPUTS_OUTPUTS!$C$28*12-W4,W57))</f>
        <v>207058.2383601543</v>
      </c>
      <c r="X58" s="36">
        <f>IF(X5=INPUTS_OUTPUTS!$D$8,X57+(X57*((1+INPUTS_OUTPUTS!$C$27)^(1/12)-1)),-PMT(((1+INPUTS_OUTPUTS!$C$27)^(1/12)-1),INPUTS_OUTPUTS!$C$28*12-X4,X57))</f>
        <v>207058.23836015436</v>
      </c>
      <c r="Y58" s="36">
        <f>IF(Y5=INPUTS_OUTPUTS!$D$8,Y57+(Y57*((1+INPUTS_OUTPUTS!$C$27)^(1/12)-1)),-PMT(((1+INPUTS_OUTPUTS!$C$27)^(1/12)-1),INPUTS_OUTPUTS!$C$28*12-Y4,Y57))</f>
        <v>207058.2383601543</v>
      </c>
      <c r="Z58" s="36">
        <f>IF(Z5=INPUTS_OUTPUTS!$D$8,Z57+(Z57*((1+INPUTS_OUTPUTS!$C$27)^(1/12)-1)),-PMT(((1+INPUTS_OUTPUTS!$C$27)^(1/12)-1),INPUTS_OUTPUTS!$C$28*12-Z4,Z57))</f>
        <v>207058.23836015433</v>
      </c>
      <c r="AA58" s="36">
        <f>IF(AA5=INPUTS_OUTPUTS!$D$8,AA57+(AA57*((1+INPUTS_OUTPUTS!$C$27)^(1/12)-1)),-PMT(((1+INPUTS_OUTPUTS!$C$27)^(1/12)-1),INPUTS_OUTPUTS!$C$28*12-AA4,AA57))</f>
        <v>207058.23836015436</v>
      </c>
      <c r="AB58" s="36">
        <f>IF(AB5=INPUTS_OUTPUTS!$D$8,AB57+(AB57*((1+INPUTS_OUTPUTS!$C$27)^(1/12)-1)),-PMT(((1+INPUTS_OUTPUTS!$C$27)^(1/12)-1),INPUTS_OUTPUTS!$C$28*12-AB4,AB57))</f>
        <v>207058.23836015433</v>
      </c>
      <c r="AC58" s="36">
        <f>IF(AC5=INPUTS_OUTPUTS!$D$8,AC57+(AC57*((1+INPUTS_OUTPUTS!$C$27)^(1/12)-1)),-PMT(((1+INPUTS_OUTPUTS!$C$27)^(1/12)-1),INPUTS_OUTPUTS!$C$28*12-AC4,AC57))</f>
        <v>207058.23836015433</v>
      </c>
      <c r="AD58" s="36">
        <f>IF(AD5=INPUTS_OUTPUTS!$D$8,AD57+(AD57*((1+INPUTS_OUTPUTS!$C$27)^(1/12)-1)),-PMT(((1+INPUTS_OUTPUTS!$C$27)^(1/12)-1),INPUTS_OUTPUTS!$C$28*12-AD4,AD57))</f>
        <v>207058.23836015433</v>
      </c>
      <c r="AE58" s="36">
        <f>IF(AE5=INPUTS_OUTPUTS!$D$8,AE57+(AE57*((1+INPUTS_OUTPUTS!$C$27)^(1/12)-1)),-PMT(((1+INPUTS_OUTPUTS!$C$27)^(1/12)-1),INPUTS_OUTPUTS!$C$28*12-AE4,AE57))</f>
        <v>207058.2383601543</v>
      </c>
      <c r="AF58" s="36">
        <f>IF(AF5=INPUTS_OUTPUTS!$D$8,AF57+(AF57*((1+INPUTS_OUTPUTS!$C$27)^(1/12)-1)),-PMT(((1+INPUTS_OUTPUTS!$C$27)^(1/12)-1),INPUTS_OUTPUTS!$C$28*12-AF4,AF57))</f>
        <v>207058.23836015436</v>
      </c>
      <c r="AG58" s="36">
        <f>IF(AG5=INPUTS_OUTPUTS!$D$8,AG57+(AG57*((1+INPUTS_OUTPUTS!$C$27)^(1/12)-1)),-PMT(((1+INPUTS_OUTPUTS!$C$27)^(1/12)-1),INPUTS_OUTPUTS!$C$28*12-AG4,AG57))</f>
        <v>207058.2383601543</v>
      </c>
      <c r="AH58" s="36">
        <f>IF(AH5=INPUTS_OUTPUTS!$D$8,AH57+(AH57*((1+INPUTS_OUTPUTS!$C$27)^(1/12)-1)),-PMT(((1+INPUTS_OUTPUTS!$C$27)^(1/12)-1),INPUTS_OUTPUTS!$C$28*12-AH4,AH57))</f>
        <v>207058.23836015433</v>
      </c>
      <c r="AI58" s="36">
        <f>IF(AI5=INPUTS_OUTPUTS!$D$8,AI57+(AI57*((1+INPUTS_OUTPUTS!$C$27)^(1/12)-1)),-PMT(((1+INPUTS_OUTPUTS!$C$27)^(1/12)-1),INPUTS_OUTPUTS!$C$28*12-AI4,AI57))</f>
        <v>207058.23836015433</v>
      </c>
      <c r="AJ58" s="36">
        <f>IF(AJ5=INPUTS_OUTPUTS!$D$8,AJ57+(AJ57*((1+INPUTS_OUTPUTS!$C$27)^(1/12)-1)),-PMT(((1+INPUTS_OUTPUTS!$C$27)^(1/12)-1),INPUTS_OUTPUTS!$C$28*12-AJ4,AJ57))</f>
        <v>207058.2383601543</v>
      </c>
      <c r="AK58" s="36">
        <f>IF(AK5=INPUTS_OUTPUTS!$D$8,AK57+(AK57*((1+INPUTS_OUTPUTS!$C$27)^(1/12)-1)),-PMT(((1+INPUTS_OUTPUTS!$C$27)^(1/12)-1),INPUTS_OUTPUTS!$C$28*12-AK4,AK57))</f>
        <v>207058.23836015433</v>
      </c>
      <c r="AL58" s="36">
        <f>IF(AL5=INPUTS_OUTPUTS!$D$8,AL57+(AL57*((1+INPUTS_OUTPUTS!$C$27)^(1/12)-1)),-PMT(((1+INPUTS_OUTPUTS!$C$27)^(1/12)-1),INPUTS_OUTPUTS!$C$28*12-AL4,AL57))</f>
        <v>207058.23836015433</v>
      </c>
      <c r="AM58" s="36">
        <f>IF(AM5=INPUTS_OUTPUTS!$D$8,AM57+(AM57*((1+INPUTS_OUTPUTS!$C$27)^(1/12)-1)),-PMT(((1+INPUTS_OUTPUTS!$C$27)^(1/12)-1),INPUTS_OUTPUTS!$C$28*12-AM4,AM57))</f>
        <v>207058.23836015436</v>
      </c>
      <c r="AN58" s="36">
        <f>IF(AN5=INPUTS_OUTPUTS!$D$8,AN57+(AN57*((1+INPUTS_OUTPUTS!$C$27)^(1/12)-1)),-PMT(((1+INPUTS_OUTPUTS!$C$27)^(1/12)-1),INPUTS_OUTPUTS!$C$28*12-AN4,AN57))</f>
        <v>207058.23836015433</v>
      </c>
      <c r="AO58" s="36">
        <f>IF(AO5=INPUTS_OUTPUTS!$D$8,AO57+(AO57*((1+INPUTS_OUTPUTS!$C$27)^(1/12)-1)),-PMT(((1+INPUTS_OUTPUTS!$C$27)^(1/12)-1),INPUTS_OUTPUTS!$C$28*12-AO4,AO57))</f>
        <v>207058.23836015436</v>
      </c>
      <c r="AP58" s="36">
        <f>IF(AP5=INPUTS_OUTPUTS!$D$8,AP57+(AP57*((1+INPUTS_OUTPUTS!$C$27)^(1/12)-1)),-PMT(((1+INPUTS_OUTPUTS!$C$27)^(1/12)-1),INPUTS_OUTPUTS!$C$28*12-AP4,AP57))</f>
        <v>207058.23836015433</v>
      </c>
      <c r="AQ58" s="36">
        <f>IF(AQ5=INPUTS_OUTPUTS!$D$8,AQ57+(AQ57*((1+INPUTS_OUTPUTS!$C$27)^(1/12)-1)),-PMT(((1+INPUTS_OUTPUTS!$C$27)^(1/12)-1),INPUTS_OUTPUTS!$C$28*12-AQ4,AQ57))</f>
        <v>207058.23836015436</v>
      </c>
      <c r="AR58" s="36">
        <f>IF(AR5=INPUTS_OUTPUTS!$D$8,AR57+(AR57*((1+INPUTS_OUTPUTS!$C$27)^(1/12)-1)),-PMT(((1+INPUTS_OUTPUTS!$C$27)^(1/12)-1),INPUTS_OUTPUTS!$C$28*12-AR4,AR57))</f>
        <v>207058.23836015438</v>
      </c>
      <c r="AS58" s="36">
        <f>IF(AS5=INPUTS_OUTPUTS!$D$8,AS57+(AS57*((1+INPUTS_OUTPUTS!$C$27)^(1/12)-1)),-PMT(((1+INPUTS_OUTPUTS!$C$27)^(1/12)-1),INPUTS_OUTPUTS!$C$28*12-AS4,AS57))</f>
        <v>207058.23836015436</v>
      </c>
      <c r="AT58" s="36">
        <f>IF(AT5=INPUTS_OUTPUTS!$D$8,AT57+(AT57*((1+INPUTS_OUTPUTS!$C$27)^(1/12)-1)),-PMT(((1+INPUTS_OUTPUTS!$C$27)^(1/12)-1),INPUTS_OUTPUTS!$C$28*12-AT4,AT57))</f>
        <v>207058.23836015433</v>
      </c>
      <c r="AU58" s="36">
        <f>IF(AU5=INPUTS_OUTPUTS!$D$8,AU57+(AU57*((1+INPUTS_OUTPUTS!$C$27)^(1/12)-1)),-PMT(((1+INPUTS_OUTPUTS!$C$27)^(1/12)-1),INPUTS_OUTPUTS!$C$28*12-AU4,AU57))</f>
        <v>207058.23836015433</v>
      </c>
      <c r="AV58" s="36">
        <f>IF(AV5=INPUTS_OUTPUTS!$D$8,AV57+(AV57*((1+INPUTS_OUTPUTS!$C$27)^(1/12)-1)),-PMT(((1+INPUTS_OUTPUTS!$C$27)^(1/12)-1),INPUTS_OUTPUTS!$C$28*12-AV4,AV57))</f>
        <v>207058.23836015438</v>
      </c>
      <c r="AW58" s="36">
        <f>IF(AW5=INPUTS_OUTPUTS!$D$8,AW57+(AW57*((1+INPUTS_OUTPUTS!$C$27)^(1/12)-1)),-PMT(((1+INPUTS_OUTPUTS!$C$27)^(1/12)-1),INPUTS_OUTPUTS!$C$28*12-AW4,AW57))</f>
        <v>207058.23836015438</v>
      </c>
      <c r="AX58" s="36">
        <f>IF(AX5=INPUTS_OUTPUTS!$D$8,AX57+(AX57*((1+INPUTS_OUTPUTS!$C$27)^(1/12)-1)),-PMT(((1+INPUTS_OUTPUTS!$C$27)^(1/12)-1),INPUTS_OUTPUTS!$C$28*12-AX4,AX57))</f>
        <v>207058.23836015436</v>
      </c>
      <c r="AY58" s="36">
        <f>IF(AY5=INPUTS_OUTPUTS!$D$8,AY57+(AY57*((1+INPUTS_OUTPUTS!$C$27)^(1/12)-1)),-PMT(((1+INPUTS_OUTPUTS!$C$27)^(1/12)-1),INPUTS_OUTPUTS!$C$28*12-AY4,AY57))</f>
        <v>47612601.334331445</v>
      </c>
      <c r="AZ58" s="36">
        <f>IF(AZ5=INPUTS_OUTPUTS!$D$8,AZ57+(AZ57*((1+INPUTS_OUTPUTS!$C$27)^(1/12)-1)),-PMT(((1+INPUTS_OUTPUTS!$C$27)^(1/12)-1),INPUTS_OUTPUTS!$C$28*12-AZ4,AZ57))</f>
        <v>0</v>
      </c>
      <c r="BA58" s="36">
        <f>IF(BA5=INPUTS_OUTPUTS!$D$8,BA57+(BA57*((1+INPUTS_OUTPUTS!$C$27)^(1/12)-1)),-PMT(((1+INPUTS_OUTPUTS!$C$27)^(1/12)-1),INPUTS_OUTPUTS!$C$28*12-BA4,BA57))</f>
        <v>0</v>
      </c>
      <c r="BB58" s="36">
        <f>IF(BB5=INPUTS_OUTPUTS!$D$8,BB57+(BB57*((1+INPUTS_OUTPUTS!$C$27)^(1/12)-1)),-PMT(((1+INPUTS_OUTPUTS!$C$27)^(1/12)-1),INPUTS_OUTPUTS!$C$28*12-BB4,BB57))</f>
        <v>0</v>
      </c>
      <c r="BC58" s="36">
        <f>IF(BC5=INPUTS_OUTPUTS!$D$8,BC57+(BC57*((1+INPUTS_OUTPUTS!$C$27)^(1/12)-1)),-PMT(((1+INPUTS_OUTPUTS!$C$27)^(1/12)-1),INPUTS_OUTPUTS!$C$28*12-BC4,BC57))</f>
        <v>0</v>
      </c>
      <c r="BD58" s="36">
        <f>IF(BD5=INPUTS_OUTPUTS!$D$8,BD57+(BD57*((1+INPUTS_OUTPUTS!$C$27)^(1/12)-1)),-PMT(((1+INPUTS_OUTPUTS!$C$27)^(1/12)-1),INPUTS_OUTPUTS!$C$28*12-BD4,BD57))</f>
        <v>0</v>
      </c>
      <c r="BE58" s="36">
        <f>IF(BE5=INPUTS_OUTPUTS!$D$8,BE57+(BE57*((1+INPUTS_OUTPUTS!$C$27)^(1/12)-1)),-PMT(((1+INPUTS_OUTPUTS!$C$27)^(1/12)-1),INPUTS_OUTPUTS!$C$28*12-BE4,BE57))</f>
        <v>0</v>
      </c>
      <c r="BF58" s="36">
        <f>IF(BF5=INPUTS_OUTPUTS!$D$8,BF57+(BF57*((1+INPUTS_OUTPUTS!$C$27)^(1/12)-1)),-PMT(((1+INPUTS_OUTPUTS!$C$27)^(1/12)-1),INPUTS_OUTPUTS!$C$28*12-BF4,BF57))</f>
        <v>0</v>
      </c>
      <c r="BG58" s="36">
        <f>IF(BG5=INPUTS_OUTPUTS!$D$8,BG57+(BG57*((1+INPUTS_OUTPUTS!$C$27)^(1/12)-1)),-PMT(((1+INPUTS_OUTPUTS!$C$27)^(1/12)-1),INPUTS_OUTPUTS!$C$28*12-BG4,BG57))</f>
        <v>0</v>
      </c>
      <c r="BH58" s="36">
        <f>IF(BH5=INPUTS_OUTPUTS!$D$8,BH57+(BH57*((1+INPUTS_OUTPUTS!$C$27)^(1/12)-1)),-PMT(((1+INPUTS_OUTPUTS!$C$27)^(1/12)-1),INPUTS_OUTPUTS!$C$28*12-BH4,BH57))</f>
        <v>0</v>
      </c>
      <c r="BI58" s="36">
        <f>IF(BI5=INPUTS_OUTPUTS!$D$8,BI57+(BI57*((1+INPUTS_OUTPUTS!$C$27)^(1/12)-1)),-PMT(((1+INPUTS_OUTPUTS!$C$27)^(1/12)-1),INPUTS_OUTPUTS!$C$28*12-BI4,BI57))</f>
        <v>0</v>
      </c>
      <c r="BJ58" s="36">
        <f>IF(BJ5=INPUTS_OUTPUTS!$D$8,BJ57+(BJ57*((1+INPUTS_OUTPUTS!$C$27)^(1/12)-1)),-PMT(((1+INPUTS_OUTPUTS!$C$27)^(1/12)-1),INPUTS_OUTPUTS!$C$28*12-BJ4,BJ57))</f>
        <v>0</v>
      </c>
      <c r="BK58" s="36">
        <f>IF(BK5=INPUTS_OUTPUTS!$D$8,BK57+(BK57*((1+INPUTS_OUTPUTS!$C$27)^(1/12)-1)),-PMT(((1+INPUTS_OUTPUTS!$C$27)^(1/12)-1),INPUTS_OUTPUTS!$C$28*12-BK4,BK57))</f>
        <v>0</v>
      </c>
      <c r="BL58" s="36">
        <f>IF(BL5=INPUTS_OUTPUTS!$D$8,BL57+(BL57*((1+INPUTS_OUTPUTS!$C$27)^(1/12)-1)),-PMT(((1+INPUTS_OUTPUTS!$C$27)^(1/12)-1),INPUTS_OUTPUTS!$C$28*12-BL4,BL57))</f>
        <v>0</v>
      </c>
    </row>
    <row r="59" spans="1:64" ht="15" customHeight="1" x14ac:dyDescent="0.3">
      <c r="B59" s="34" t="s">
        <v>13</v>
      </c>
      <c r="C59" s="53">
        <f>C57*((1+INPUTS_OUTPUTS!$C$27)^(1/12)-1)</f>
        <v>108141.40416674389</v>
      </c>
      <c r="D59" s="53">
        <f>D57*((1+INPUTS_OUTPUTS!$C$27)^(1/12)-1)</f>
        <v>107937.65168397428</v>
      </c>
      <c r="E59" s="53">
        <f>E57*((1+INPUTS_OUTPUTS!$C$27)^(1/12)-1)</f>
        <v>107733.4795044506</v>
      </c>
      <c r="F59" s="53">
        <f>F57*((1+INPUTS_OUTPUTS!$C$27)^(1/12)-1)</f>
        <v>107528.88676366625</v>
      </c>
      <c r="G59" s="53">
        <f>G57*((1+INPUTS_OUTPUTS!$C$27)^(1/12)-1)</f>
        <v>107323.87259533387</v>
      </c>
      <c r="H59" s="53">
        <f>H57*((1+INPUTS_OUTPUTS!$C$27)^(1/12)-1)</f>
        <v>107118.43613138174</v>
      </c>
      <c r="I59" s="53">
        <f>I57*((1+INPUTS_OUTPUTS!$C$27)^(1/12)-1)</f>
        <v>106912.57650195</v>
      </c>
      <c r="J59" s="53">
        <f>J57*((1+INPUTS_OUTPUTS!$C$27)^(1/12)-1)</f>
        <v>106706.29283538707</v>
      </c>
      <c r="K59" s="53">
        <f>K57*((1+INPUTS_OUTPUTS!$C$27)^(1/12)-1)</f>
        <v>106499.58425824587</v>
      </c>
      <c r="L59" s="53">
        <f>L57*((1+INPUTS_OUTPUTS!$C$27)^(1/12)-1)</f>
        <v>106292.4498952802</v>
      </c>
      <c r="M59" s="53">
        <f>M57*((1+INPUTS_OUTPUTS!$C$27)^(1/12)-1)</f>
        <v>106084.88886944094</v>
      </c>
      <c r="N59" s="53">
        <f>N57*((1+INPUTS_OUTPUTS!$C$27)^(1/12)-1)</f>
        <v>105876.90030187245</v>
      </c>
      <c r="O59" s="53">
        <f>O57*((1+INPUTS_OUTPUTS!$C$27)^(1/12)-1)</f>
        <v>105668.48331190877</v>
      </c>
      <c r="P59" s="53">
        <f>P57*((1+INPUTS_OUTPUTS!$C$27)^(1/12)-1)</f>
        <v>105459.63701706994</v>
      </c>
      <c r="Q59" s="53">
        <f>Q57*((1+INPUTS_OUTPUTS!$C$27)^(1/12)-1)</f>
        <v>105250.36053305815</v>
      </c>
      <c r="R59" s="53">
        <f>R57*((1+INPUTS_OUTPUTS!$C$27)^(1/12)-1)</f>
        <v>105040.65297375419</v>
      </c>
      <c r="S59" s="53">
        <f>S57*((1+INPUTS_OUTPUTS!$C$27)^(1/12)-1)</f>
        <v>104830.51345121348</v>
      </c>
      <c r="T59" s="53">
        <f>T57*((1+INPUTS_OUTPUTS!$C$27)^(1/12)-1)</f>
        <v>104619.94107566254</v>
      </c>
      <c r="U59" s="53">
        <f>U57*((1+INPUTS_OUTPUTS!$C$27)^(1/12)-1)</f>
        <v>104408.93495549502</v>
      </c>
      <c r="V59" s="53">
        <f>V57*((1+INPUTS_OUTPUTS!$C$27)^(1/12)-1)</f>
        <v>104197.49419726801</v>
      </c>
      <c r="W59" s="53">
        <f>W57*((1+INPUTS_OUTPUTS!$C$27)^(1/12)-1)</f>
        <v>103985.61790569828</v>
      </c>
      <c r="X59" s="53">
        <f>X57*((1+INPUTS_OUTPUTS!$C$27)^(1/12)-1)</f>
        <v>103773.30518365846</v>
      </c>
      <c r="Y59" s="53">
        <f>Y57*((1+INPUTS_OUTPUTS!$C$27)^(1/12)-1)</f>
        <v>103560.55513217323</v>
      </c>
      <c r="Z59" s="53">
        <f>Z57*((1+INPUTS_OUTPUTS!$C$27)^(1/12)-1)</f>
        <v>103347.36685041555</v>
      </c>
      <c r="AA59" s="53">
        <f>AA57*((1+INPUTS_OUTPUTS!$C$27)^(1/12)-1)</f>
        <v>103133.7394357028</v>
      </c>
      <c r="AB59" s="53">
        <f>AB57*((1+INPUTS_OUTPUTS!$C$27)^(1/12)-1)</f>
        <v>102919.67198349298</v>
      </c>
      <c r="AC59" s="53">
        <f>AC57*((1+INPUTS_OUTPUTS!$C$27)^(1/12)-1)</f>
        <v>102705.1635873809</v>
      </c>
      <c r="AD59" s="53">
        <f>AD57*((1+INPUTS_OUTPUTS!$C$27)^(1/12)-1)</f>
        <v>102490.21333909432</v>
      </c>
      <c r="AE59" s="53">
        <f>AE57*((1+INPUTS_OUTPUTS!$C$27)^(1/12)-1)</f>
        <v>102274.82032849012</v>
      </c>
      <c r="AF59" s="53">
        <f>AF57*((1+INPUTS_OUTPUTS!$C$27)^(1/12)-1)</f>
        <v>102058.98364355041</v>
      </c>
      <c r="AG59" s="53">
        <f>AG57*((1+INPUTS_OUTPUTS!$C$27)^(1/12)-1)</f>
        <v>101842.70237037868</v>
      </c>
      <c r="AH59" s="53">
        <f>AH57*((1+INPUTS_OUTPUTS!$C$27)^(1/12)-1)</f>
        <v>101625.97559319601</v>
      </c>
      <c r="AI59" s="53">
        <f>AI57*((1+INPUTS_OUTPUTS!$C$27)^(1/12)-1)</f>
        <v>101408.80239433704</v>
      </c>
      <c r="AJ59" s="53">
        <f>AJ57*((1+INPUTS_OUTPUTS!$C$27)^(1/12)-1)</f>
        <v>101191.18185424623</v>
      </c>
      <c r="AK59" s="53">
        <f>AK57*((1+INPUTS_OUTPUTS!$C$27)^(1/12)-1)</f>
        <v>100973.11305147386</v>
      </c>
      <c r="AL59" s="53">
        <f>AL57*((1+INPUTS_OUTPUTS!$C$27)^(1/12)-1)</f>
        <v>100754.59506267223</v>
      </c>
      <c r="AM59" s="53">
        <f>AM57*((1+INPUTS_OUTPUTS!$C$27)^(1/12)-1)</f>
        <v>100535.62696259166</v>
      </c>
      <c r="AN59" s="53">
        <f>AN57*((1+INPUTS_OUTPUTS!$C$27)^(1/12)-1)</f>
        <v>100316.2078240766</v>
      </c>
      <c r="AO59" s="53">
        <f>AO57*((1+INPUTS_OUTPUTS!$C$27)^(1/12)-1)</f>
        <v>100096.33671806172</v>
      </c>
      <c r="AP59" s="53">
        <f>AP57*((1+INPUTS_OUTPUTS!$C$27)^(1/12)-1)</f>
        <v>99876.01271356798</v>
      </c>
      <c r="AQ59" s="53">
        <f>AQ57*((1+INPUTS_OUTPUTS!$C$27)^(1/12)-1)</f>
        <v>99655.234877698676</v>
      </c>
      <c r="AR59" s="53">
        <f>AR57*((1+INPUTS_OUTPUTS!$C$27)^(1/12)-1)</f>
        <v>99434.002275635474</v>
      </c>
      <c r="AS59" s="53">
        <f>AS57*((1+INPUTS_OUTPUTS!$C$27)^(1/12)-1)</f>
        <v>99212.313970634466</v>
      </c>
      <c r="AT59" s="53">
        <f>AT57*((1+INPUTS_OUTPUTS!$C$27)^(1/12)-1)</f>
        <v>98990.169024022209</v>
      </c>
      <c r="AU59" s="53">
        <f>AU57*((1+INPUTS_OUTPUTS!$C$27)^(1/12)-1)</f>
        <v>98767.566495191772</v>
      </c>
      <c r="AV59" s="53">
        <f>AV57*((1+INPUTS_OUTPUTS!$C$27)^(1/12)-1)</f>
        <v>98544.505441598682</v>
      </c>
      <c r="AW59" s="53">
        <f>AW57*((1+INPUTS_OUTPUTS!$C$27)^(1/12)-1)</f>
        <v>98320.984918757022</v>
      </c>
      <c r="AX59" s="53">
        <f>AX57*((1+INPUTS_OUTPUTS!$C$27)^(1/12)-1)</f>
        <v>98097.003980235342</v>
      </c>
      <c r="AY59" s="53">
        <f>AY57*((1+INPUTS_OUTPUTS!$C$27)^(1/12)-1)</f>
        <v>97872.561677652746</v>
      </c>
      <c r="AZ59" s="53">
        <f>AZ57*((1+INPUTS_OUTPUTS!$C$27)^(1/12)-1)</f>
        <v>0</v>
      </c>
      <c r="BA59" s="53">
        <f>BA57*((1+INPUTS_OUTPUTS!$C$27)^(1/12)-1)</f>
        <v>0</v>
      </c>
      <c r="BB59" s="53">
        <f>BB57*((1+INPUTS_OUTPUTS!$C$27)^(1/12)-1)</f>
        <v>0</v>
      </c>
      <c r="BC59" s="53">
        <f>BC57*((1+INPUTS_OUTPUTS!$C$27)^(1/12)-1)</f>
        <v>0</v>
      </c>
      <c r="BD59" s="53">
        <f>BD57*((1+INPUTS_OUTPUTS!$C$27)^(1/12)-1)</f>
        <v>0</v>
      </c>
      <c r="BE59" s="53">
        <f>BE57*((1+INPUTS_OUTPUTS!$C$27)^(1/12)-1)</f>
        <v>0</v>
      </c>
      <c r="BF59" s="53">
        <f>BF57*((1+INPUTS_OUTPUTS!$C$27)^(1/12)-1)</f>
        <v>0</v>
      </c>
      <c r="BG59" s="53">
        <f>BG57*((1+INPUTS_OUTPUTS!$C$27)^(1/12)-1)</f>
        <v>0</v>
      </c>
      <c r="BH59" s="53">
        <f>BH57*((1+INPUTS_OUTPUTS!$C$27)^(1/12)-1)</f>
        <v>0</v>
      </c>
      <c r="BI59" s="53">
        <f>BI57*((1+INPUTS_OUTPUTS!$C$27)^(1/12)-1)</f>
        <v>0</v>
      </c>
      <c r="BJ59" s="53">
        <f>BJ57*((1+INPUTS_OUTPUTS!$C$27)^(1/12)-1)</f>
        <v>0</v>
      </c>
      <c r="BK59" s="53">
        <f>BK57*((1+INPUTS_OUTPUTS!$C$27)^(1/12)-1)</f>
        <v>0</v>
      </c>
      <c r="BL59" s="53">
        <f>BL57*((1+INPUTS_OUTPUTS!$C$27)^(1/12)-1)</f>
        <v>0</v>
      </c>
    </row>
    <row r="60" spans="1:64" ht="15" customHeight="1" x14ac:dyDescent="0.3">
      <c r="B60" s="34" t="s">
        <v>52</v>
      </c>
      <c r="C60" s="53">
        <f>C58-C59</f>
        <v>98916.83419341041</v>
      </c>
      <c r="D60" s="53">
        <f t="shared" ref="D60:F60" si="80">D58-D59</f>
        <v>99120.586676180013</v>
      </c>
      <c r="E60" s="53">
        <f t="shared" si="80"/>
        <v>99324.758855703723</v>
      </c>
      <c r="F60" s="53">
        <f t="shared" si="80"/>
        <v>99529.35159648805</v>
      </c>
      <c r="G60" s="53">
        <f t="shared" ref="G60" si="81">G58-G59</f>
        <v>99734.365764820453</v>
      </c>
      <c r="H60" s="53">
        <f t="shared" ref="H60" si="82">H58-H59</f>
        <v>99939.802228772591</v>
      </c>
      <c r="I60" s="53">
        <f t="shared" ref="I60" si="83">I58-I59</f>
        <v>100145.66185820433</v>
      </c>
      <c r="J60" s="53">
        <f t="shared" ref="J60" si="84">J58-J59</f>
        <v>100351.94552476729</v>
      </c>
      <c r="K60" s="53">
        <f t="shared" ref="K60" si="85">K58-K59</f>
        <v>100558.65410190848</v>
      </c>
      <c r="L60" s="53">
        <f t="shared" ref="L60" si="86">L58-L59</f>
        <v>100765.78846487413</v>
      </c>
      <c r="M60" s="53">
        <f t="shared" ref="M60" si="87">M58-M59</f>
        <v>100973.34949071344</v>
      </c>
      <c r="N60" s="53">
        <f t="shared" ref="N60" si="88">N58-N59</f>
        <v>101181.33805828191</v>
      </c>
      <c r="O60" s="53">
        <f t="shared" ref="O60" si="89">O58-O59</f>
        <v>101389.75504824553</v>
      </c>
      <c r="P60" s="53">
        <f t="shared" ref="P60" si="90">P58-P59</f>
        <v>101598.60134308439</v>
      </c>
      <c r="Q60" s="53">
        <f t="shared" ref="Q60" si="91">Q58-Q59</f>
        <v>101807.87782709612</v>
      </c>
      <c r="R60" s="53">
        <f t="shared" ref="R60" si="92">R58-R59</f>
        <v>102017.58538640014</v>
      </c>
      <c r="S60" s="53">
        <f t="shared" ref="S60" si="93">S58-S59</f>
        <v>102227.72490894084</v>
      </c>
      <c r="T60" s="53">
        <f t="shared" ref="T60" si="94">T58-T59</f>
        <v>102438.29728449175</v>
      </c>
      <c r="U60" s="53">
        <f t="shared" ref="U60" si="95">U58-U59</f>
        <v>102649.30340465931</v>
      </c>
      <c r="V60" s="53">
        <f t="shared" ref="V60" si="96">V58-V59</f>
        <v>102860.74416288632</v>
      </c>
      <c r="W60" s="53">
        <f t="shared" ref="W60" si="97">W58-W59</f>
        <v>103072.62045445602</v>
      </c>
      <c r="X60" s="53">
        <f t="shared" ref="X60" si="98">X58-X59</f>
        <v>103284.93317649589</v>
      </c>
      <c r="Y60" s="53">
        <f t="shared" ref="Y60" si="99">Y58-Y59</f>
        <v>103497.68322798106</v>
      </c>
      <c r="Z60" s="53">
        <f t="shared" ref="Z60" si="100">Z58-Z59</f>
        <v>103710.87150973878</v>
      </c>
      <c r="AA60" s="53">
        <f t="shared" ref="AA60" si="101">AA58-AA59</f>
        <v>103924.49892445156</v>
      </c>
      <c r="AB60" s="53">
        <f t="shared" ref="AB60" si="102">AB58-AB59</f>
        <v>104138.56637666134</v>
      </c>
      <c r="AC60" s="53">
        <f t="shared" ref="AC60" si="103">AC58-AC59</f>
        <v>104353.07477277343</v>
      </c>
      <c r="AD60" s="53">
        <f t="shared" ref="AD60" si="104">AD58-AD59</f>
        <v>104568.02502106001</v>
      </c>
      <c r="AE60" s="53">
        <f t="shared" ref="AE60" si="105">AE58-AE59</f>
        <v>104783.41803166417</v>
      </c>
      <c r="AF60" s="53">
        <f t="shared" ref="AF60" si="106">AF58-AF59</f>
        <v>104999.25471660394</v>
      </c>
      <c r="AG60" s="53">
        <f t="shared" ref="AG60" si="107">AG58-AG59</f>
        <v>105215.53598977561</v>
      </c>
      <c r="AH60" s="53">
        <f t="shared" ref="AH60" si="108">AH58-AH59</f>
        <v>105432.26276695832</v>
      </c>
      <c r="AI60" s="53">
        <f t="shared" ref="AI60" si="109">AI58-AI59</f>
        <v>105649.43596581729</v>
      </c>
      <c r="AJ60" s="53">
        <f t="shared" ref="AJ60" si="110">AJ58-AJ59</f>
        <v>105867.05650590807</v>
      </c>
      <c r="AK60" s="53">
        <f t="shared" ref="AK60" si="111">AK58-AK59</f>
        <v>106085.12530868046</v>
      </c>
      <c r="AL60" s="53">
        <f t="shared" ref="AL60" si="112">AL58-AL59</f>
        <v>106303.64329748209</v>
      </c>
      <c r="AM60" s="53">
        <f t="shared" ref="AM60" si="113">AM58-AM59</f>
        <v>106522.61139756269</v>
      </c>
      <c r="AN60" s="53">
        <f t="shared" ref="AN60" si="114">AN58-AN59</f>
        <v>106742.03053607773</v>
      </c>
      <c r="AO60" s="53">
        <f t="shared" ref="AO60" si="115">AO58-AO59</f>
        <v>106961.90164209263</v>
      </c>
      <c r="AP60" s="53">
        <f t="shared" ref="AP60" si="116">AP58-AP59</f>
        <v>107182.22564658635</v>
      </c>
      <c r="AQ60" s="53">
        <f t="shared" ref="AQ60" si="117">AQ58-AQ59</f>
        <v>107403.00348245568</v>
      </c>
      <c r="AR60" s="53">
        <f t="shared" ref="AR60" si="118">AR58-AR59</f>
        <v>107624.23608451891</v>
      </c>
      <c r="AS60" s="53">
        <f t="shared" ref="AS60" si="119">AS58-AS59</f>
        <v>107845.92438951989</v>
      </c>
      <c r="AT60" s="53">
        <f t="shared" ref="AT60" si="120">AT58-AT59</f>
        <v>108068.06933613212</v>
      </c>
      <c r="AU60" s="53">
        <f t="shared" ref="AU60" si="121">AU58-AU59</f>
        <v>108290.67186496255</v>
      </c>
      <c r="AV60" s="53">
        <f t="shared" ref="AV60" si="122">AV58-AV59</f>
        <v>108513.7329185557</v>
      </c>
      <c r="AW60" s="53">
        <f t="shared" ref="AW60" si="123">AW58-AW59</f>
        <v>108737.25344139736</v>
      </c>
      <c r="AX60" s="53">
        <f t="shared" ref="AX60" si="124">AX58-AX59</f>
        <v>108961.23437991901</v>
      </c>
      <c r="AY60" s="53">
        <f t="shared" ref="AY60" si="125">AY58-AY59</f>
        <v>47514728.772653796</v>
      </c>
      <c r="AZ60" s="53">
        <f t="shared" ref="AZ60" si="126">AZ58-AZ59</f>
        <v>0</v>
      </c>
      <c r="BA60" s="53">
        <f t="shared" ref="BA60" si="127">BA58-BA59</f>
        <v>0</v>
      </c>
      <c r="BB60" s="53">
        <f t="shared" ref="BB60" si="128">BB58-BB59</f>
        <v>0</v>
      </c>
      <c r="BC60" s="53">
        <f t="shared" ref="BC60" si="129">BC58-BC59</f>
        <v>0</v>
      </c>
      <c r="BD60" s="53">
        <f t="shared" ref="BD60" si="130">BD58-BD59</f>
        <v>0</v>
      </c>
      <c r="BE60" s="53">
        <f t="shared" ref="BE60" si="131">BE58-BE59</f>
        <v>0</v>
      </c>
      <c r="BF60" s="53">
        <f t="shared" ref="BF60" si="132">BF58-BF59</f>
        <v>0</v>
      </c>
      <c r="BG60" s="53">
        <f t="shared" ref="BG60" si="133">BG58-BG59</f>
        <v>0</v>
      </c>
      <c r="BH60" s="53">
        <f t="shared" ref="BH60" si="134">BH58-BH59</f>
        <v>0</v>
      </c>
      <c r="BI60" s="53">
        <f t="shared" ref="BI60:BL60" si="135">BI58-BI59</f>
        <v>0</v>
      </c>
      <c r="BJ60" s="53">
        <f t="shared" si="135"/>
        <v>0</v>
      </c>
      <c r="BK60" s="53">
        <f t="shared" si="135"/>
        <v>0</v>
      </c>
      <c r="BL60" s="53">
        <f t="shared" si="135"/>
        <v>0</v>
      </c>
    </row>
    <row r="61" spans="1:64" ht="15" customHeight="1" x14ac:dyDescent="0.3">
      <c r="B61" s="34" t="s">
        <v>50</v>
      </c>
      <c r="C61" s="53">
        <f>C57-C60</f>
        <v>52401083.165806592</v>
      </c>
      <c r="D61" s="53">
        <f t="shared" ref="D61:F61" si="136">D57-D60</f>
        <v>52301962.579130411</v>
      </c>
      <c r="E61" s="53">
        <f t="shared" si="136"/>
        <v>52202637.820274711</v>
      </c>
      <c r="F61" s="53">
        <f t="shared" si="136"/>
        <v>52103108.468678221</v>
      </c>
      <c r="G61" s="53">
        <f t="shared" ref="G61" si="137">G57-G60</f>
        <v>52003374.102913402</v>
      </c>
      <c r="H61" s="53">
        <f t="shared" ref="H61" si="138">H57-H60</f>
        <v>51903434.300684631</v>
      </c>
      <c r="I61" s="53">
        <f t="shared" ref="I61" si="139">I57-I60</f>
        <v>51803288.63882643</v>
      </c>
      <c r="J61" s="53">
        <f t="shared" ref="J61" si="140">J57-J60</f>
        <v>51702936.693301663</v>
      </c>
      <c r="K61" s="53">
        <f t="shared" ref="K61" si="141">K57-K60</f>
        <v>51602378.039199755</v>
      </c>
      <c r="L61" s="53">
        <f t="shared" ref="L61" si="142">L57-L60</f>
        <v>51501612.250734881</v>
      </c>
      <c r="M61" s="53">
        <f t="shared" ref="M61" si="143">M57-M60</f>
        <v>51400638.901244164</v>
      </c>
      <c r="N61" s="53">
        <f t="shared" ref="N61" si="144">N57-N60</f>
        <v>51299457.563185878</v>
      </c>
      <c r="O61" s="53">
        <f t="shared" ref="O61" si="145">O57-O60</f>
        <v>51198067.808137633</v>
      </c>
      <c r="P61" s="53">
        <f t="shared" ref="P61" si="146">P57-P60</f>
        <v>51096469.206794545</v>
      </c>
      <c r="Q61" s="53">
        <f t="shared" ref="Q61" si="147">Q57-Q60</f>
        <v>50994661.328967452</v>
      </c>
      <c r="R61" s="53">
        <f t="shared" ref="R61" si="148">R57-R60</f>
        <v>50892643.743581049</v>
      </c>
      <c r="S61" s="53">
        <f t="shared" ref="S61" si="149">S57-S60</f>
        <v>50790416.018672109</v>
      </c>
      <c r="T61" s="53">
        <f t="shared" ref="T61" si="150">T57-T60</f>
        <v>50687977.721387617</v>
      </c>
      <c r="U61" s="53">
        <f t="shared" ref="U61" si="151">U57-U60</f>
        <v>50585328.417982958</v>
      </c>
      <c r="V61" s="53">
        <f t="shared" ref="V61" si="152">V57-V60</f>
        <v>50482467.673820071</v>
      </c>
      <c r="W61" s="53">
        <f t="shared" ref="W61" si="153">W57-W60</f>
        <v>50379395.053365618</v>
      </c>
      <c r="X61" s="53">
        <f t="shared" ref="X61" si="154">X57-X60</f>
        <v>50276110.120189123</v>
      </c>
      <c r="Y61" s="53">
        <f t="shared" ref="Y61" si="155">Y57-Y60</f>
        <v>50172612.436961144</v>
      </c>
      <c r="Z61" s="53">
        <f t="shared" ref="Z61" si="156">Z57-Z60</f>
        <v>50068901.565451406</v>
      </c>
      <c r="AA61" s="53">
        <f t="shared" ref="AA61" si="157">AA57-AA60</f>
        <v>49964977.066526957</v>
      </c>
      <c r="AB61" s="53">
        <f t="shared" ref="AB61" si="158">AB57-AB60</f>
        <v>49860838.500150293</v>
      </c>
      <c r="AC61" s="53">
        <f t="shared" ref="AC61" si="159">AC57-AC60</f>
        <v>49756485.425377518</v>
      </c>
      <c r="AD61" s="53">
        <f t="shared" ref="AD61" si="160">AD57-AD60</f>
        <v>49651917.400356457</v>
      </c>
      <c r="AE61" s="53">
        <f t="shared" ref="AE61" si="161">AE57-AE60</f>
        <v>49547133.982324794</v>
      </c>
      <c r="AF61" s="53">
        <f t="shared" ref="AF61" si="162">AF57-AF60</f>
        <v>49442134.727608189</v>
      </c>
      <c r="AG61" s="53">
        <f t="shared" ref="AG61" si="163">AG57-AG60</f>
        <v>49336919.191618413</v>
      </c>
      <c r="AH61" s="53">
        <f t="shared" ref="AH61" si="164">AH57-AH60</f>
        <v>49231486.928851455</v>
      </c>
      <c r="AI61" s="53">
        <f t="shared" ref="AI61" si="165">AI57-AI60</f>
        <v>49125837.492885642</v>
      </c>
      <c r="AJ61" s="53">
        <f t="shared" ref="AJ61" si="166">AJ57-AJ60</f>
        <v>49019970.436379731</v>
      </c>
      <c r="AK61" s="53">
        <f t="shared" ref="AK61" si="167">AK57-AK60</f>
        <v>48913885.311071053</v>
      </c>
      <c r="AL61" s="53">
        <f t="shared" ref="AL61" si="168">AL57-AL60</f>
        <v>48807581.667773575</v>
      </c>
      <c r="AM61" s="53">
        <f t="shared" ref="AM61" si="169">AM57-AM60</f>
        <v>48701059.05637601</v>
      </c>
      <c r="AN61" s="53">
        <f t="shared" ref="AN61" si="170">AN57-AN60</f>
        <v>48594317.025839932</v>
      </c>
      <c r="AO61" s="53">
        <f t="shared" ref="AO61" si="171">AO57-AO60</f>
        <v>48487355.124197841</v>
      </c>
      <c r="AP61" s="53">
        <f t="shared" ref="AP61" si="172">AP57-AP60</f>
        <v>48380172.898551255</v>
      </c>
      <c r="AQ61" s="53">
        <f t="shared" ref="AQ61" si="173">AQ57-AQ60</f>
        <v>48272769.895068802</v>
      </c>
      <c r="AR61" s="53">
        <f t="shared" ref="AR61" si="174">AR57-AR60</f>
        <v>48165145.658984281</v>
      </c>
      <c r="AS61" s="53">
        <f t="shared" ref="AS61" si="175">AS57-AS60</f>
        <v>48057299.734594762</v>
      </c>
      <c r="AT61" s="53">
        <f t="shared" ref="AT61" si="176">AT57-AT60</f>
        <v>47949231.665258631</v>
      </c>
      <c r="AU61" s="53">
        <f t="shared" ref="AU61" si="177">AU57-AU60</f>
        <v>47840940.993393667</v>
      </c>
      <c r="AV61" s="53">
        <f t="shared" ref="AV61" si="178">AV57-AV60</f>
        <v>47732427.260475114</v>
      </c>
      <c r="AW61" s="53">
        <f t="shared" ref="AW61" si="179">AW57-AW60</f>
        <v>47623690.007033713</v>
      </c>
      <c r="AX61" s="53">
        <f t="shared" ref="AX61" si="180">AX57-AX60</f>
        <v>47514728.772653796</v>
      </c>
      <c r="AY61" s="53">
        <f t="shared" ref="AY61" si="181">AY57-AY60</f>
        <v>0</v>
      </c>
      <c r="AZ61" s="53">
        <f t="shared" ref="AZ61" si="182">AZ57-AZ60</f>
        <v>0</v>
      </c>
      <c r="BA61" s="53">
        <f t="shared" ref="BA61" si="183">BA57-BA60</f>
        <v>0</v>
      </c>
      <c r="BB61" s="53">
        <f t="shared" ref="BB61" si="184">BB57-BB60</f>
        <v>0</v>
      </c>
      <c r="BC61" s="53">
        <f t="shared" ref="BC61" si="185">BC57-BC60</f>
        <v>0</v>
      </c>
      <c r="BD61" s="53">
        <f t="shared" ref="BD61" si="186">BD57-BD60</f>
        <v>0</v>
      </c>
      <c r="BE61" s="53">
        <f t="shared" ref="BE61" si="187">BE57-BE60</f>
        <v>0</v>
      </c>
      <c r="BF61" s="53">
        <f t="shared" ref="BF61" si="188">BF57-BF60</f>
        <v>0</v>
      </c>
      <c r="BG61" s="53">
        <f t="shared" ref="BG61" si="189">BG57-BG60</f>
        <v>0</v>
      </c>
      <c r="BH61" s="53">
        <f t="shared" ref="BH61" si="190">BH57-BH60</f>
        <v>0</v>
      </c>
      <c r="BI61" s="53">
        <f t="shared" ref="BI61:BL61" si="191">BI57-BI60</f>
        <v>0</v>
      </c>
      <c r="BJ61" s="53">
        <f t="shared" si="191"/>
        <v>0</v>
      </c>
      <c r="BK61" s="53">
        <f t="shared" si="191"/>
        <v>0</v>
      </c>
      <c r="BL61" s="53">
        <f t="shared" si="191"/>
        <v>0</v>
      </c>
    </row>
    <row r="62" spans="1:64" ht="15" thickBot="1" x14ac:dyDescent="0.35">
      <c r="B62" s="96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</row>
    <row r="63" spans="1:64" ht="14.4" customHeight="1" thickTop="1" x14ac:dyDescent="0.3">
      <c r="A63" s="43"/>
      <c r="B63" s="30"/>
      <c r="C63" s="32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</row>
    <row r="64" spans="1:64" s="42" customFormat="1" ht="14.4" customHeight="1" thickBot="1" x14ac:dyDescent="0.35">
      <c r="A64" s="44"/>
      <c r="B64" s="71" t="s">
        <v>61</v>
      </c>
      <c r="C64" s="72">
        <f>C52-C58</f>
        <v>-201124.22424765181</v>
      </c>
      <c r="D64" s="72">
        <f t="shared" ref="D64:BI64" si="192">D52-D58</f>
        <v>-133531.31938654068</v>
      </c>
      <c r="E64" s="72">
        <f t="shared" si="192"/>
        <v>-65725.879803207354</v>
      </c>
      <c r="F64" s="72">
        <f t="shared" si="192"/>
        <v>2072.0945023481909</v>
      </c>
      <c r="G64" s="72">
        <f t="shared" si="192"/>
        <v>69862.603530125925</v>
      </c>
      <c r="H64" s="72">
        <f t="shared" si="192"/>
        <v>129366.66229950578</v>
      </c>
      <c r="I64" s="72">
        <f t="shared" si="192"/>
        <v>136613.7685495058</v>
      </c>
      <c r="J64" s="72">
        <f t="shared" si="192"/>
        <v>136460.87479950578</v>
      </c>
      <c r="K64" s="72">
        <f t="shared" si="192"/>
        <v>136307.98104950573</v>
      </c>
      <c r="L64" s="72">
        <f t="shared" si="192"/>
        <v>136155.08729950577</v>
      </c>
      <c r="M64" s="72">
        <f t="shared" si="192"/>
        <v>136002.19354950573</v>
      </c>
      <c r="N64" s="72">
        <f t="shared" si="192"/>
        <v>135849.29979950577</v>
      </c>
      <c r="O64" s="72">
        <f t="shared" si="192"/>
        <v>147868.8121317956</v>
      </c>
      <c r="P64" s="72">
        <f t="shared" si="192"/>
        <v>147715.91838179552</v>
      </c>
      <c r="Q64" s="72">
        <f t="shared" si="192"/>
        <v>147563.02463179559</v>
      </c>
      <c r="R64" s="72">
        <f t="shared" si="192"/>
        <v>147410.13088179554</v>
      </c>
      <c r="S64" s="72">
        <f t="shared" si="192"/>
        <v>147257.23713179555</v>
      </c>
      <c r="T64" s="72">
        <f t="shared" si="192"/>
        <v>147104.3433817956</v>
      </c>
      <c r="U64" s="72">
        <f t="shared" si="192"/>
        <v>146951.44963179552</v>
      </c>
      <c r="V64" s="72">
        <f t="shared" si="192"/>
        <v>146798.55588179553</v>
      </c>
      <c r="W64" s="72">
        <f t="shared" si="192"/>
        <v>146645.66213179557</v>
      </c>
      <c r="X64" s="72">
        <f t="shared" si="192"/>
        <v>146492.76838179553</v>
      </c>
      <c r="Y64" s="72">
        <f t="shared" si="192"/>
        <v>146339.8746317956</v>
      </c>
      <c r="Z64" s="72">
        <f t="shared" si="192"/>
        <v>146186.98088179552</v>
      </c>
      <c r="AA64" s="72">
        <f t="shared" si="192"/>
        <v>158206.49321408532</v>
      </c>
      <c r="AB64" s="72">
        <f t="shared" si="192"/>
        <v>158053.59946408536</v>
      </c>
      <c r="AC64" s="72">
        <f t="shared" si="192"/>
        <v>157900.70571408537</v>
      </c>
      <c r="AD64" s="72">
        <f t="shared" si="192"/>
        <v>157747.81196408533</v>
      </c>
      <c r="AE64" s="72">
        <f t="shared" si="192"/>
        <v>157594.91821408537</v>
      </c>
      <c r="AF64" s="72">
        <f t="shared" si="192"/>
        <v>157442.02446408532</v>
      </c>
      <c r="AG64" s="72">
        <f t="shared" si="192"/>
        <v>157289.13071408539</v>
      </c>
      <c r="AH64" s="72">
        <f t="shared" si="192"/>
        <v>157136.23696408537</v>
      </c>
      <c r="AI64" s="72">
        <f t="shared" si="192"/>
        <v>156983.34321408533</v>
      </c>
      <c r="AJ64" s="72">
        <f t="shared" si="192"/>
        <v>156830.44946408537</v>
      </c>
      <c r="AK64" s="72">
        <f t="shared" si="192"/>
        <v>156677.55571408535</v>
      </c>
      <c r="AL64" s="72">
        <f t="shared" si="192"/>
        <v>156524.66196408536</v>
      </c>
      <c r="AM64" s="72">
        <f t="shared" si="192"/>
        <v>168544.17429637522</v>
      </c>
      <c r="AN64" s="72">
        <f t="shared" si="192"/>
        <v>168391.2805463752</v>
      </c>
      <c r="AO64" s="72">
        <f t="shared" si="192"/>
        <v>168238.38679637524</v>
      </c>
      <c r="AP64" s="72">
        <f t="shared" si="192"/>
        <v>168085.49304637522</v>
      </c>
      <c r="AQ64" s="72">
        <f t="shared" si="192"/>
        <v>167932.59929637521</v>
      </c>
      <c r="AR64" s="72">
        <f t="shared" si="192"/>
        <v>167779.70554637519</v>
      </c>
      <c r="AS64" s="72">
        <f t="shared" si="192"/>
        <v>167626.81179637517</v>
      </c>
      <c r="AT64" s="72">
        <f t="shared" si="192"/>
        <v>167473.91804637521</v>
      </c>
      <c r="AU64" s="72">
        <f t="shared" si="192"/>
        <v>167321.02429637522</v>
      </c>
      <c r="AV64" s="72">
        <f t="shared" si="192"/>
        <v>167168.13054637518</v>
      </c>
      <c r="AW64" s="72">
        <f t="shared" si="192"/>
        <v>167015.23679637519</v>
      </c>
      <c r="AX64" s="72">
        <f t="shared" si="192"/>
        <v>166862.34304637517</v>
      </c>
      <c r="AY64" s="72">
        <f t="shared" si="192"/>
        <v>-47226661.240592629</v>
      </c>
      <c r="AZ64" s="72">
        <f t="shared" si="192"/>
        <v>0</v>
      </c>
      <c r="BA64" s="72">
        <f t="shared" si="192"/>
        <v>0</v>
      </c>
      <c r="BB64" s="72">
        <f t="shared" si="192"/>
        <v>0</v>
      </c>
      <c r="BC64" s="72">
        <f t="shared" si="192"/>
        <v>0</v>
      </c>
      <c r="BD64" s="72">
        <f t="shared" si="192"/>
        <v>0</v>
      </c>
      <c r="BE64" s="72">
        <f t="shared" si="192"/>
        <v>0</v>
      </c>
      <c r="BF64" s="72">
        <f t="shared" si="192"/>
        <v>0</v>
      </c>
      <c r="BG64" s="72">
        <f t="shared" si="192"/>
        <v>0</v>
      </c>
      <c r="BH64" s="72">
        <f t="shared" si="192"/>
        <v>0</v>
      </c>
      <c r="BI64" s="72">
        <f t="shared" si="192"/>
        <v>0</v>
      </c>
      <c r="BJ64" s="72">
        <f t="shared" ref="BJ64:BL64" si="193">BJ52-BJ58</f>
        <v>0</v>
      </c>
      <c r="BK64" s="72">
        <f t="shared" si="193"/>
        <v>0</v>
      </c>
      <c r="BL64" s="72">
        <f t="shared" si="193"/>
        <v>0</v>
      </c>
    </row>
    <row r="65" spans="1:64" ht="15.6" thickTop="1" thickBot="1" x14ac:dyDescent="0.35">
      <c r="B65" s="94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</row>
    <row r="66" spans="1:64" ht="15" thickTop="1" x14ac:dyDescent="0.3">
      <c r="BK66" s="29"/>
      <c r="BL66" s="29"/>
    </row>
    <row r="67" spans="1:64" ht="18" x14ac:dyDescent="0.35">
      <c r="B67" s="90" t="s">
        <v>73</v>
      </c>
      <c r="BK67" s="29"/>
      <c r="BL67" s="29"/>
    </row>
    <row r="68" spans="1:64" ht="14.4" customHeight="1" x14ac:dyDescent="0.3">
      <c r="A68" s="44"/>
      <c r="B68" s="35" t="s">
        <v>62</v>
      </c>
      <c r="C68" s="36">
        <f>(C5=INPUTS_OUTPUTS!$D$8)*(C52*12/INPUTS_OUTPUTS!$D$18)</f>
        <v>0</v>
      </c>
      <c r="D68" s="36">
        <f>(D5=INPUTS_OUTPUTS!$D$8)*(D52*12/INPUTS_OUTPUTS!$D$18)</f>
        <v>0</v>
      </c>
      <c r="E68" s="36">
        <f>(E5=INPUTS_OUTPUTS!$D$8)*(E52*12/INPUTS_OUTPUTS!$D$18)</f>
        <v>0</v>
      </c>
      <c r="F68" s="36">
        <f>(F5=INPUTS_OUTPUTS!$D$8)*(F52*12/INPUTS_OUTPUTS!$D$18)</f>
        <v>0</v>
      </c>
      <c r="G68" s="36">
        <f>(G5=INPUTS_OUTPUTS!$D$8)*(G52*12/INPUTS_OUTPUTS!$D$18)</f>
        <v>0</v>
      </c>
      <c r="H68" s="36">
        <f>(H5=INPUTS_OUTPUTS!$D$8)*(H52*12/INPUTS_OUTPUTS!$D$18)</f>
        <v>0</v>
      </c>
      <c r="I68" s="36">
        <f>(I5=INPUTS_OUTPUTS!$D$8)*(I52*12/INPUTS_OUTPUTS!$D$18)</f>
        <v>0</v>
      </c>
      <c r="J68" s="36">
        <f>(J5=INPUTS_OUTPUTS!$D$8)*(J52*12/INPUTS_OUTPUTS!$D$18)</f>
        <v>0</v>
      </c>
      <c r="K68" s="36">
        <f>(K5=INPUTS_OUTPUTS!$D$8)*(K52*12/INPUTS_OUTPUTS!$D$18)</f>
        <v>0</v>
      </c>
      <c r="L68" s="36">
        <f>(L5=INPUTS_OUTPUTS!$D$8)*(L52*12/INPUTS_OUTPUTS!$D$18)</f>
        <v>0</v>
      </c>
      <c r="M68" s="36">
        <f>(M5=INPUTS_OUTPUTS!$D$8)*(M52*12/INPUTS_OUTPUTS!$D$18)</f>
        <v>0</v>
      </c>
      <c r="N68" s="36">
        <f>(N5=INPUTS_OUTPUTS!$D$8)*(N52*12/INPUTS_OUTPUTS!$D$18)</f>
        <v>0</v>
      </c>
      <c r="O68" s="36">
        <f>(O5=INPUTS_OUTPUTS!$D$8)*(O52*12/INPUTS_OUTPUTS!$D$18)</f>
        <v>0</v>
      </c>
      <c r="P68" s="36">
        <f>(P5=INPUTS_OUTPUTS!$D$8)*(P52*12/INPUTS_OUTPUTS!$D$18)</f>
        <v>0</v>
      </c>
      <c r="Q68" s="36">
        <f>(Q5=INPUTS_OUTPUTS!$D$8)*(Q52*12/INPUTS_OUTPUTS!$D$18)</f>
        <v>0</v>
      </c>
      <c r="R68" s="36">
        <f>(R5=INPUTS_OUTPUTS!$D$8)*(R52*12/INPUTS_OUTPUTS!$D$18)</f>
        <v>0</v>
      </c>
      <c r="S68" s="36">
        <f>(S5=INPUTS_OUTPUTS!$D$8)*(S52*12/INPUTS_OUTPUTS!$D$18)</f>
        <v>0</v>
      </c>
      <c r="T68" s="36">
        <f>(T5=INPUTS_OUTPUTS!$D$8)*(T52*12/INPUTS_OUTPUTS!$D$18)</f>
        <v>0</v>
      </c>
      <c r="U68" s="36">
        <f>(U5=INPUTS_OUTPUTS!$D$8)*(U52*12/INPUTS_OUTPUTS!$D$18)</f>
        <v>0</v>
      </c>
      <c r="V68" s="36">
        <f>(V5=INPUTS_OUTPUTS!$D$8)*(V52*12/INPUTS_OUTPUTS!$D$18)</f>
        <v>0</v>
      </c>
      <c r="W68" s="36">
        <f>(W5=INPUTS_OUTPUTS!$D$8)*(W52*12/INPUTS_OUTPUTS!$D$18)</f>
        <v>0</v>
      </c>
      <c r="X68" s="36">
        <f>(X5=INPUTS_OUTPUTS!$D$8)*(X52*12/INPUTS_OUTPUTS!$D$18)</f>
        <v>0</v>
      </c>
      <c r="Y68" s="36">
        <f>(Y5=INPUTS_OUTPUTS!$D$8)*(Y52*12/INPUTS_OUTPUTS!$D$18)</f>
        <v>0</v>
      </c>
      <c r="Z68" s="36">
        <f>(Z5=INPUTS_OUTPUTS!$D$8)*(Z52*12/INPUTS_OUTPUTS!$D$18)</f>
        <v>0</v>
      </c>
      <c r="AA68" s="36">
        <f>(AA5=INPUTS_OUTPUTS!$D$8)*(AA52*12/INPUTS_OUTPUTS!$D$18)</f>
        <v>0</v>
      </c>
      <c r="AB68" s="36">
        <f>(AB5=INPUTS_OUTPUTS!$D$8)*(AB52*12/INPUTS_OUTPUTS!$D$18)</f>
        <v>0</v>
      </c>
      <c r="AC68" s="36">
        <f>(AC5=INPUTS_OUTPUTS!$D$8)*(AC52*12/INPUTS_OUTPUTS!$D$18)</f>
        <v>0</v>
      </c>
      <c r="AD68" s="36">
        <f>(AD5=INPUTS_OUTPUTS!$D$8)*(AD52*12/INPUTS_OUTPUTS!$D$18)</f>
        <v>0</v>
      </c>
      <c r="AE68" s="36">
        <f>(AE5=INPUTS_OUTPUTS!$D$8)*(AE52*12/INPUTS_OUTPUTS!$D$18)</f>
        <v>0</v>
      </c>
      <c r="AF68" s="36">
        <f>(AF5=INPUTS_OUTPUTS!$D$8)*(AF52*12/INPUTS_OUTPUTS!$D$18)</f>
        <v>0</v>
      </c>
      <c r="AG68" s="36">
        <f>(AG5=INPUTS_OUTPUTS!$D$8)*(AG52*12/INPUTS_OUTPUTS!$D$18)</f>
        <v>0</v>
      </c>
      <c r="AH68" s="36">
        <f>(AH5=INPUTS_OUTPUTS!$D$8)*(AH52*12/INPUTS_OUTPUTS!$D$18)</f>
        <v>0</v>
      </c>
      <c r="AI68" s="36">
        <f>(AI5=INPUTS_OUTPUTS!$D$8)*(AI52*12/INPUTS_OUTPUTS!$D$18)</f>
        <v>0</v>
      </c>
      <c r="AJ68" s="36">
        <f>(AJ5=INPUTS_OUTPUTS!$D$8)*(AJ52*12/INPUTS_OUTPUTS!$D$18)</f>
        <v>0</v>
      </c>
      <c r="AK68" s="36">
        <f>(AK5=INPUTS_OUTPUTS!$D$8)*(AK52*12/INPUTS_OUTPUTS!$D$18)</f>
        <v>0</v>
      </c>
      <c r="AL68" s="36">
        <f>(AL5=INPUTS_OUTPUTS!$D$8)*(AL52*12/INPUTS_OUTPUTS!$D$18)</f>
        <v>0</v>
      </c>
      <c r="AM68" s="36">
        <f>(AM5=INPUTS_OUTPUTS!$D$8)*(AM52*12/INPUTS_OUTPUTS!$D$18)</f>
        <v>0</v>
      </c>
      <c r="AN68" s="36">
        <f>(AN5=INPUTS_OUTPUTS!$D$8)*(AN52*12/INPUTS_OUTPUTS!$D$18)</f>
        <v>0</v>
      </c>
      <c r="AO68" s="36">
        <f>(AO5=INPUTS_OUTPUTS!$D$8)*(AO52*12/INPUTS_OUTPUTS!$D$18)</f>
        <v>0</v>
      </c>
      <c r="AP68" s="36">
        <f>(AP5=INPUTS_OUTPUTS!$D$8)*(AP52*12/INPUTS_OUTPUTS!$D$18)</f>
        <v>0</v>
      </c>
      <c r="AQ68" s="36">
        <f>(AQ5=INPUTS_OUTPUTS!$D$8)*(AQ52*12/INPUTS_OUTPUTS!$D$18)</f>
        <v>0</v>
      </c>
      <c r="AR68" s="36">
        <f>(AR5=INPUTS_OUTPUTS!$D$8)*(AR52*12/INPUTS_OUTPUTS!$D$18)</f>
        <v>0</v>
      </c>
      <c r="AS68" s="36">
        <f>(AS5=INPUTS_OUTPUTS!$D$8)*(AS52*12/INPUTS_OUTPUTS!$D$18)</f>
        <v>0</v>
      </c>
      <c r="AT68" s="36">
        <f>(AT5=INPUTS_OUTPUTS!$D$8)*(AT52*12/INPUTS_OUTPUTS!$D$18)</f>
        <v>0</v>
      </c>
      <c r="AU68" s="36">
        <f>(AU5=INPUTS_OUTPUTS!$D$8)*(AU52*12/INPUTS_OUTPUTS!$D$18)</f>
        <v>0</v>
      </c>
      <c r="AV68" s="36">
        <f>(AV5=INPUTS_OUTPUTS!$D$8)*(AV52*12/INPUTS_OUTPUTS!$D$18)</f>
        <v>0</v>
      </c>
      <c r="AW68" s="36">
        <f>(AW5=INPUTS_OUTPUTS!$D$8)*(AW52*12/INPUTS_OUTPUTS!$D$18)</f>
        <v>0</v>
      </c>
      <c r="AX68" s="36">
        <f>(AX5=INPUTS_OUTPUTS!$D$8)*(AX52*12/INPUTS_OUTPUTS!$D$18)</f>
        <v>0</v>
      </c>
      <c r="AY68" s="36">
        <f>(AY5=INPUTS_OUTPUTS!$D$8)*(AY52*12/INPUTS_OUTPUTS!$D$18)</f>
        <v>115782028.12164579</v>
      </c>
      <c r="AZ68" s="36">
        <f>(AZ5=INPUTS_OUTPUTS!$D$8)*(AZ52*12/INPUTS_OUTPUTS!$D$18)</f>
        <v>0</v>
      </c>
      <c r="BA68" s="36">
        <f>(BA5=INPUTS_OUTPUTS!$D$8)*(BA52*12/INPUTS_OUTPUTS!$D$18)</f>
        <v>0</v>
      </c>
      <c r="BB68" s="36">
        <f>(BB5=INPUTS_OUTPUTS!$D$8)*(BB52*12/INPUTS_OUTPUTS!$D$18)</f>
        <v>0</v>
      </c>
      <c r="BC68" s="36">
        <f>(BC5=INPUTS_OUTPUTS!$D$8)*(BC52*12/INPUTS_OUTPUTS!$D$18)</f>
        <v>0</v>
      </c>
      <c r="BD68" s="36">
        <f>(BD5=INPUTS_OUTPUTS!$D$8)*(BD52*12/INPUTS_OUTPUTS!$D$18)</f>
        <v>0</v>
      </c>
      <c r="BE68" s="36">
        <f>(BE5=INPUTS_OUTPUTS!$D$8)*(BE52*12/INPUTS_OUTPUTS!$D$18)</f>
        <v>0</v>
      </c>
      <c r="BF68" s="36">
        <f>(BF5=INPUTS_OUTPUTS!$D$8)*(BF52*12/INPUTS_OUTPUTS!$D$18)</f>
        <v>0</v>
      </c>
      <c r="BG68" s="36">
        <f>(BG5=INPUTS_OUTPUTS!$D$8)*(BG52*12/INPUTS_OUTPUTS!$D$18)</f>
        <v>0</v>
      </c>
      <c r="BH68" s="36">
        <f>(BH5=INPUTS_OUTPUTS!$D$8)*(BH52*12/INPUTS_OUTPUTS!$D$18)</f>
        <v>0</v>
      </c>
      <c r="BI68" s="36">
        <f>(BI5=INPUTS_OUTPUTS!$D$8)*(BI52*12/INPUTS_OUTPUTS!$D$18)</f>
        <v>0</v>
      </c>
      <c r="BJ68" s="36">
        <f>(BJ5=INPUTS_OUTPUTS!$D$8)*(BJ52*12/INPUTS_OUTPUTS!$D$18)</f>
        <v>0</v>
      </c>
      <c r="BK68" s="36">
        <f>(BK5=INPUTS_OUTPUTS!$D$8)*(BK52*12/INPUTS_OUTPUTS!$D$18)</f>
        <v>0</v>
      </c>
      <c r="BL68" s="36">
        <f>(BL5=INPUTS_OUTPUTS!$D$8)*(BL52*12/INPUTS_OUTPUTS!$D$18)</f>
        <v>0</v>
      </c>
    </row>
    <row r="69" spans="1:64" ht="15" thickBot="1" x14ac:dyDescent="0.35">
      <c r="B69" s="67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</row>
    <row r="70" spans="1:64" ht="15" thickTop="1" x14ac:dyDescent="0.3">
      <c r="BK70" s="29"/>
      <c r="BL70" s="29"/>
    </row>
    <row r="71" spans="1:64" s="99" customFormat="1" ht="15" customHeight="1" x14ac:dyDescent="0.35">
      <c r="A71" s="98"/>
      <c r="B71" s="143" t="s">
        <v>63</v>
      </c>
      <c r="C71" s="144">
        <f>-C9+C24-C49+C56-C58+C68</f>
        <v>-38263624.224247649</v>
      </c>
      <c r="D71" s="144">
        <f t="shared" ref="D71:BI71" si="194">-D9+D24-D49+D56-D58+D68</f>
        <v>-133531.31938654068</v>
      </c>
      <c r="E71" s="144">
        <f t="shared" si="194"/>
        <v>-65725.879803207354</v>
      </c>
      <c r="F71" s="144">
        <f t="shared" si="194"/>
        <v>2072.0945023481909</v>
      </c>
      <c r="G71" s="144">
        <f t="shared" si="194"/>
        <v>69862.603530125925</v>
      </c>
      <c r="H71" s="144">
        <f t="shared" si="194"/>
        <v>129366.66229950578</v>
      </c>
      <c r="I71" s="144">
        <f t="shared" si="194"/>
        <v>136613.7685495058</v>
      </c>
      <c r="J71" s="144">
        <f t="shared" si="194"/>
        <v>136460.87479950578</v>
      </c>
      <c r="K71" s="144">
        <f t="shared" si="194"/>
        <v>136307.98104950573</v>
      </c>
      <c r="L71" s="144">
        <f t="shared" si="194"/>
        <v>136155.08729950577</v>
      </c>
      <c r="M71" s="144">
        <f t="shared" si="194"/>
        <v>136002.19354950573</v>
      </c>
      <c r="N71" s="144">
        <f t="shared" si="194"/>
        <v>135849.29979950577</v>
      </c>
      <c r="O71" s="144">
        <f t="shared" si="194"/>
        <v>147868.8121317956</v>
      </c>
      <c r="P71" s="144">
        <f t="shared" si="194"/>
        <v>147715.91838179552</v>
      </c>
      <c r="Q71" s="144">
        <f t="shared" si="194"/>
        <v>147563.02463179559</v>
      </c>
      <c r="R71" s="144">
        <f t="shared" si="194"/>
        <v>147410.13088179554</v>
      </c>
      <c r="S71" s="144">
        <f t="shared" si="194"/>
        <v>147257.23713179555</v>
      </c>
      <c r="T71" s="144">
        <f t="shared" si="194"/>
        <v>147104.3433817956</v>
      </c>
      <c r="U71" s="144">
        <f t="shared" si="194"/>
        <v>146951.44963179552</v>
      </c>
      <c r="V71" s="144">
        <f t="shared" si="194"/>
        <v>146798.55588179553</v>
      </c>
      <c r="W71" s="144">
        <f t="shared" si="194"/>
        <v>146645.66213179557</v>
      </c>
      <c r="X71" s="144">
        <f t="shared" si="194"/>
        <v>146492.76838179553</v>
      </c>
      <c r="Y71" s="144">
        <f t="shared" si="194"/>
        <v>146339.8746317956</v>
      </c>
      <c r="Z71" s="144">
        <f t="shared" si="194"/>
        <v>146186.98088179552</v>
      </c>
      <c r="AA71" s="144">
        <f t="shared" si="194"/>
        <v>158206.49321408532</v>
      </c>
      <c r="AB71" s="144">
        <f t="shared" si="194"/>
        <v>158053.59946408536</v>
      </c>
      <c r="AC71" s="144">
        <f t="shared" si="194"/>
        <v>157900.70571408537</v>
      </c>
      <c r="AD71" s="144">
        <f t="shared" si="194"/>
        <v>157747.81196408533</v>
      </c>
      <c r="AE71" s="144">
        <f t="shared" si="194"/>
        <v>157594.91821408537</v>
      </c>
      <c r="AF71" s="144">
        <f t="shared" si="194"/>
        <v>157442.02446408532</v>
      </c>
      <c r="AG71" s="144">
        <f t="shared" si="194"/>
        <v>157289.13071408539</v>
      </c>
      <c r="AH71" s="144">
        <f t="shared" si="194"/>
        <v>157136.23696408537</v>
      </c>
      <c r="AI71" s="144">
        <f t="shared" si="194"/>
        <v>156983.34321408533</v>
      </c>
      <c r="AJ71" s="144">
        <f t="shared" si="194"/>
        <v>156830.44946408537</v>
      </c>
      <c r="AK71" s="144">
        <f t="shared" si="194"/>
        <v>156677.55571408535</v>
      </c>
      <c r="AL71" s="144">
        <f t="shared" si="194"/>
        <v>156524.66196408536</v>
      </c>
      <c r="AM71" s="144">
        <f t="shared" si="194"/>
        <v>168544.17429637522</v>
      </c>
      <c r="AN71" s="144">
        <f t="shared" si="194"/>
        <v>168391.2805463752</v>
      </c>
      <c r="AO71" s="144">
        <f t="shared" si="194"/>
        <v>168238.38679637524</v>
      </c>
      <c r="AP71" s="144">
        <f t="shared" si="194"/>
        <v>168085.49304637522</v>
      </c>
      <c r="AQ71" s="144">
        <f t="shared" si="194"/>
        <v>167932.59929637521</v>
      </c>
      <c r="AR71" s="144">
        <f t="shared" si="194"/>
        <v>167779.70554637519</v>
      </c>
      <c r="AS71" s="144">
        <f t="shared" si="194"/>
        <v>167626.81179637517</v>
      </c>
      <c r="AT71" s="144">
        <f t="shared" si="194"/>
        <v>167473.91804637521</v>
      </c>
      <c r="AU71" s="144">
        <f t="shared" si="194"/>
        <v>167321.02429637522</v>
      </c>
      <c r="AV71" s="144">
        <f t="shared" si="194"/>
        <v>167168.13054637518</v>
      </c>
      <c r="AW71" s="144">
        <f t="shared" si="194"/>
        <v>167015.23679637519</v>
      </c>
      <c r="AX71" s="144">
        <f t="shared" si="194"/>
        <v>166862.34304637517</v>
      </c>
      <c r="AY71" s="144">
        <f t="shared" si="194"/>
        <v>68555366.881053165</v>
      </c>
      <c r="AZ71" s="144">
        <f t="shared" si="194"/>
        <v>0</v>
      </c>
      <c r="BA71" s="144">
        <f t="shared" si="194"/>
        <v>0</v>
      </c>
      <c r="BB71" s="144">
        <f t="shared" si="194"/>
        <v>0</v>
      </c>
      <c r="BC71" s="144">
        <f t="shared" si="194"/>
        <v>0</v>
      </c>
      <c r="BD71" s="144">
        <f t="shared" si="194"/>
        <v>0</v>
      </c>
      <c r="BE71" s="144">
        <f t="shared" si="194"/>
        <v>0</v>
      </c>
      <c r="BF71" s="144">
        <f t="shared" si="194"/>
        <v>0</v>
      </c>
      <c r="BG71" s="144">
        <f t="shared" si="194"/>
        <v>0</v>
      </c>
      <c r="BH71" s="144">
        <f t="shared" si="194"/>
        <v>0</v>
      </c>
      <c r="BI71" s="144">
        <f t="shared" si="194"/>
        <v>0</v>
      </c>
      <c r="BJ71" s="144">
        <f t="shared" ref="BJ71:BL71" si="195">-BJ9+BJ24-BJ49+BJ56-BJ58+BJ68</f>
        <v>0</v>
      </c>
      <c r="BK71" s="144">
        <f t="shared" si="195"/>
        <v>0</v>
      </c>
      <c r="BL71" s="144">
        <f t="shared" si="195"/>
        <v>0</v>
      </c>
    </row>
    <row r="72" spans="1:64" x14ac:dyDescent="0.3">
      <c r="BK72" s="29"/>
      <c r="BL72" s="29"/>
    </row>
    <row r="73" spans="1:64" s="99" customFormat="1" ht="15" customHeight="1" x14ac:dyDescent="0.35">
      <c r="A73" s="98"/>
      <c r="B73" s="143" t="s">
        <v>79</v>
      </c>
      <c r="C73" s="144">
        <f>C71</f>
        <v>-38263624.224247649</v>
      </c>
      <c r="D73" s="144">
        <f>D71+C73</f>
        <v>-38397155.543634191</v>
      </c>
      <c r="E73" s="144">
        <f t="shared" ref="E73:BI73" si="196">E71+D73</f>
        <v>-38462881.423437402</v>
      </c>
      <c r="F73" s="144">
        <f t="shared" si="196"/>
        <v>-38460809.328935057</v>
      </c>
      <c r="G73" s="144">
        <f t="shared" si="196"/>
        <v>-38390946.725404933</v>
      </c>
      <c r="H73" s="144">
        <f t="shared" si="196"/>
        <v>-38261580.063105427</v>
      </c>
      <c r="I73" s="144">
        <f t="shared" si="196"/>
        <v>-38124966.294555917</v>
      </c>
      <c r="J73" s="144">
        <f t="shared" si="196"/>
        <v>-37988505.419756413</v>
      </c>
      <c r="K73" s="144">
        <f t="shared" si="196"/>
        <v>-37852197.438706905</v>
      </c>
      <c r="L73" s="144">
        <f t="shared" si="196"/>
        <v>-37716042.351407401</v>
      </c>
      <c r="M73" s="144">
        <f t="shared" si="196"/>
        <v>-37580040.157857895</v>
      </c>
      <c r="N73" s="144">
        <f t="shared" si="196"/>
        <v>-37444190.858058386</v>
      </c>
      <c r="O73" s="144">
        <f t="shared" si="196"/>
        <v>-37296322.045926593</v>
      </c>
      <c r="P73" s="144">
        <f t="shared" si="196"/>
        <v>-37148606.127544798</v>
      </c>
      <c r="Q73" s="144">
        <f t="shared" si="196"/>
        <v>-37001043.102913</v>
      </c>
      <c r="R73" s="144">
        <f t="shared" si="196"/>
        <v>-36853632.972031206</v>
      </c>
      <c r="S73" s="144">
        <f t="shared" si="196"/>
        <v>-36706375.734899409</v>
      </c>
      <c r="T73" s="144">
        <f t="shared" si="196"/>
        <v>-36559271.391517617</v>
      </c>
      <c r="U73" s="144">
        <f t="shared" si="196"/>
        <v>-36412319.941885822</v>
      </c>
      <c r="V73" s="144">
        <f t="shared" si="196"/>
        <v>-36265521.386004023</v>
      </c>
      <c r="W73" s="144">
        <f t="shared" si="196"/>
        <v>-36118875.723872229</v>
      </c>
      <c r="X73" s="144">
        <f t="shared" si="196"/>
        <v>-35972382.955490433</v>
      </c>
      <c r="Y73" s="144">
        <f t="shared" si="196"/>
        <v>-35826043.08085864</v>
      </c>
      <c r="Z73" s="144">
        <f t="shared" si="196"/>
        <v>-35679856.099976845</v>
      </c>
      <c r="AA73" s="144">
        <f t="shared" si="196"/>
        <v>-35521649.606762759</v>
      </c>
      <c r="AB73" s="144">
        <f t="shared" si="196"/>
        <v>-35363596.007298671</v>
      </c>
      <c r="AC73" s="144">
        <f t="shared" si="196"/>
        <v>-35205695.301584587</v>
      </c>
      <c r="AD73" s="144">
        <f t="shared" si="196"/>
        <v>-35047947.489620499</v>
      </c>
      <c r="AE73" s="144">
        <f t="shared" si="196"/>
        <v>-34890352.571406417</v>
      </c>
      <c r="AF73" s="144">
        <f t="shared" si="196"/>
        <v>-34732910.546942331</v>
      </c>
      <c r="AG73" s="144">
        <f t="shared" si="196"/>
        <v>-34575621.416228242</v>
      </c>
      <c r="AH73" s="144">
        <f t="shared" si="196"/>
        <v>-34418485.179264158</v>
      </c>
      <c r="AI73" s="144">
        <f t="shared" si="196"/>
        <v>-34261501.836050071</v>
      </c>
      <c r="AJ73" s="144">
        <f t="shared" si="196"/>
        <v>-34104671.386585988</v>
      </c>
      <c r="AK73" s="144">
        <f t="shared" si="196"/>
        <v>-33947993.830871902</v>
      </c>
      <c r="AL73" s="144">
        <f t="shared" si="196"/>
        <v>-33791469.168907814</v>
      </c>
      <c r="AM73" s="144">
        <f t="shared" si="196"/>
        <v>-33622924.994611442</v>
      </c>
      <c r="AN73" s="144">
        <f t="shared" si="196"/>
        <v>-33454533.714065067</v>
      </c>
      <c r="AO73" s="144">
        <f t="shared" si="196"/>
        <v>-33286295.327268694</v>
      </c>
      <c r="AP73" s="144">
        <f t="shared" si="196"/>
        <v>-33118209.834222317</v>
      </c>
      <c r="AQ73" s="144">
        <f t="shared" si="196"/>
        <v>-32950277.234925941</v>
      </c>
      <c r="AR73" s="144">
        <f t="shared" si="196"/>
        <v>-32782497.529379565</v>
      </c>
      <c r="AS73" s="144">
        <f t="shared" si="196"/>
        <v>-32614870.717583191</v>
      </c>
      <c r="AT73" s="144">
        <f t="shared" si="196"/>
        <v>-32447396.799536817</v>
      </c>
      <c r="AU73" s="144">
        <f t="shared" si="196"/>
        <v>-32280075.77524044</v>
      </c>
      <c r="AV73" s="144">
        <f t="shared" si="196"/>
        <v>-32112907.644694064</v>
      </c>
      <c r="AW73" s="144">
        <f t="shared" si="196"/>
        <v>-31945892.407897688</v>
      </c>
      <c r="AX73" s="144">
        <f t="shared" si="196"/>
        <v>-31779030.064851314</v>
      </c>
      <c r="AY73" s="144">
        <f t="shared" si="196"/>
        <v>36776336.816201851</v>
      </c>
      <c r="AZ73" s="144">
        <f t="shared" si="196"/>
        <v>36776336.816201851</v>
      </c>
      <c r="BA73" s="144">
        <f t="shared" si="196"/>
        <v>36776336.816201851</v>
      </c>
      <c r="BB73" s="144">
        <f t="shared" si="196"/>
        <v>36776336.816201851</v>
      </c>
      <c r="BC73" s="144">
        <f t="shared" si="196"/>
        <v>36776336.816201851</v>
      </c>
      <c r="BD73" s="144">
        <f t="shared" si="196"/>
        <v>36776336.816201851</v>
      </c>
      <c r="BE73" s="144">
        <f t="shared" si="196"/>
        <v>36776336.816201851</v>
      </c>
      <c r="BF73" s="144">
        <f t="shared" si="196"/>
        <v>36776336.816201851</v>
      </c>
      <c r="BG73" s="144">
        <f t="shared" si="196"/>
        <v>36776336.816201851</v>
      </c>
      <c r="BH73" s="144">
        <f t="shared" si="196"/>
        <v>36776336.816201851</v>
      </c>
      <c r="BI73" s="144">
        <f t="shared" si="196"/>
        <v>36776336.816201851</v>
      </c>
      <c r="BJ73" s="144">
        <f t="shared" ref="BJ73:BL73" si="197">BJ71+BI73</f>
        <v>36776336.816201851</v>
      </c>
      <c r="BK73" s="144">
        <f t="shared" si="197"/>
        <v>36776336.816201851</v>
      </c>
      <c r="BL73" s="144">
        <f t="shared" si="197"/>
        <v>36776336.816201851</v>
      </c>
    </row>
    <row r="75" spans="1:64" ht="15" thickBot="1" x14ac:dyDescent="0.35">
      <c r="B75" s="105"/>
      <c r="C75" s="158"/>
      <c r="D75" s="158"/>
      <c r="E75" s="158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58"/>
      <c r="AK75" s="158"/>
      <c r="AL75" s="158"/>
      <c r="AM75" s="158"/>
      <c r="AN75" s="158"/>
      <c r="AO75" s="158"/>
      <c r="AP75" s="158"/>
      <c r="AQ75" s="158"/>
      <c r="AR75" s="158"/>
      <c r="AS75" s="158"/>
      <c r="AT75" s="158"/>
      <c r="AU75" s="158"/>
      <c r="AV75" s="158"/>
      <c r="AW75" s="158"/>
      <c r="AX75" s="158"/>
      <c r="AY75" s="158"/>
      <c r="AZ75" s="158"/>
      <c r="BA75" s="158"/>
      <c r="BB75" s="158"/>
      <c r="BC75" s="158"/>
      <c r="BD75" s="158"/>
      <c r="BE75" s="158"/>
      <c r="BF75" s="158"/>
      <c r="BG75" s="158"/>
      <c r="BH75" s="158"/>
      <c r="BI75" s="158"/>
      <c r="BJ75" s="158"/>
      <c r="BK75" s="105"/>
      <c r="BL75" s="105"/>
    </row>
    <row r="77" spans="1:64" x14ac:dyDescent="0.3">
      <c r="B77" s="148" t="s">
        <v>91</v>
      </c>
    </row>
    <row r="78" spans="1:64" x14ac:dyDescent="0.3">
      <c r="B78" s="38" t="s">
        <v>92</v>
      </c>
      <c r="C78" s="41">
        <f>MAX(C64,0)</f>
        <v>0</v>
      </c>
      <c r="D78" s="41">
        <f t="shared" ref="D78:BL78" si="198">MAX(D64,0)</f>
        <v>0</v>
      </c>
      <c r="E78" s="41">
        <f t="shared" si="198"/>
        <v>0</v>
      </c>
      <c r="F78" s="41">
        <f t="shared" si="198"/>
        <v>2072.0945023481909</v>
      </c>
      <c r="G78" s="41">
        <f t="shared" si="198"/>
        <v>69862.603530125925</v>
      </c>
      <c r="H78" s="41">
        <f t="shared" si="198"/>
        <v>129366.66229950578</v>
      </c>
      <c r="I78" s="41">
        <f t="shared" si="198"/>
        <v>136613.7685495058</v>
      </c>
      <c r="J78" s="41">
        <f t="shared" si="198"/>
        <v>136460.87479950578</v>
      </c>
      <c r="K78" s="41">
        <f t="shared" si="198"/>
        <v>136307.98104950573</v>
      </c>
      <c r="L78" s="41">
        <f t="shared" si="198"/>
        <v>136155.08729950577</v>
      </c>
      <c r="M78" s="41">
        <f t="shared" si="198"/>
        <v>136002.19354950573</v>
      </c>
      <c r="N78" s="41">
        <f t="shared" si="198"/>
        <v>135849.29979950577</v>
      </c>
      <c r="O78" s="41">
        <f t="shared" si="198"/>
        <v>147868.8121317956</v>
      </c>
      <c r="P78" s="41">
        <f t="shared" si="198"/>
        <v>147715.91838179552</v>
      </c>
      <c r="Q78" s="41">
        <f t="shared" si="198"/>
        <v>147563.02463179559</v>
      </c>
      <c r="R78" s="41">
        <f t="shared" si="198"/>
        <v>147410.13088179554</v>
      </c>
      <c r="S78" s="41">
        <f t="shared" si="198"/>
        <v>147257.23713179555</v>
      </c>
      <c r="T78" s="41">
        <f t="shared" si="198"/>
        <v>147104.3433817956</v>
      </c>
      <c r="U78" s="41">
        <f t="shared" si="198"/>
        <v>146951.44963179552</v>
      </c>
      <c r="V78" s="41">
        <f t="shared" si="198"/>
        <v>146798.55588179553</v>
      </c>
      <c r="W78" s="41">
        <f t="shared" si="198"/>
        <v>146645.66213179557</v>
      </c>
      <c r="X78" s="41">
        <f t="shared" si="198"/>
        <v>146492.76838179553</v>
      </c>
      <c r="Y78" s="41">
        <f t="shared" si="198"/>
        <v>146339.8746317956</v>
      </c>
      <c r="Z78" s="41">
        <f t="shared" si="198"/>
        <v>146186.98088179552</v>
      </c>
      <c r="AA78" s="41">
        <f t="shared" si="198"/>
        <v>158206.49321408532</v>
      </c>
      <c r="AB78" s="41">
        <f t="shared" si="198"/>
        <v>158053.59946408536</v>
      </c>
      <c r="AC78" s="41">
        <f t="shared" si="198"/>
        <v>157900.70571408537</v>
      </c>
      <c r="AD78" s="41">
        <f t="shared" si="198"/>
        <v>157747.81196408533</v>
      </c>
      <c r="AE78" s="41">
        <f t="shared" si="198"/>
        <v>157594.91821408537</v>
      </c>
      <c r="AF78" s="41">
        <f t="shared" si="198"/>
        <v>157442.02446408532</v>
      </c>
      <c r="AG78" s="41">
        <f t="shared" si="198"/>
        <v>157289.13071408539</v>
      </c>
      <c r="AH78" s="41">
        <f t="shared" si="198"/>
        <v>157136.23696408537</v>
      </c>
      <c r="AI78" s="41">
        <f t="shared" si="198"/>
        <v>156983.34321408533</v>
      </c>
      <c r="AJ78" s="41">
        <f t="shared" si="198"/>
        <v>156830.44946408537</v>
      </c>
      <c r="AK78" s="41">
        <f t="shared" si="198"/>
        <v>156677.55571408535</v>
      </c>
      <c r="AL78" s="41">
        <f t="shared" si="198"/>
        <v>156524.66196408536</v>
      </c>
      <c r="AM78" s="41">
        <f t="shared" si="198"/>
        <v>168544.17429637522</v>
      </c>
      <c r="AN78" s="41">
        <f t="shared" si="198"/>
        <v>168391.2805463752</v>
      </c>
      <c r="AO78" s="41">
        <f t="shared" si="198"/>
        <v>168238.38679637524</v>
      </c>
      <c r="AP78" s="41">
        <f t="shared" si="198"/>
        <v>168085.49304637522</v>
      </c>
      <c r="AQ78" s="41">
        <f t="shared" si="198"/>
        <v>167932.59929637521</v>
      </c>
      <c r="AR78" s="41">
        <f t="shared" si="198"/>
        <v>167779.70554637519</v>
      </c>
      <c r="AS78" s="41">
        <f t="shared" si="198"/>
        <v>167626.81179637517</v>
      </c>
      <c r="AT78" s="41">
        <f t="shared" si="198"/>
        <v>167473.91804637521</v>
      </c>
      <c r="AU78" s="41">
        <f t="shared" si="198"/>
        <v>167321.02429637522</v>
      </c>
      <c r="AV78" s="41">
        <f t="shared" si="198"/>
        <v>167168.13054637518</v>
      </c>
      <c r="AW78" s="41">
        <f t="shared" si="198"/>
        <v>167015.23679637519</v>
      </c>
      <c r="AX78" s="41">
        <f t="shared" si="198"/>
        <v>166862.34304637517</v>
      </c>
      <c r="AY78" s="41">
        <f t="shared" si="198"/>
        <v>0</v>
      </c>
      <c r="AZ78" s="41">
        <f t="shared" si="198"/>
        <v>0</v>
      </c>
      <c r="BA78" s="41">
        <f t="shared" si="198"/>
        <v>0</v>
      </c>
      <c r="BB78" s="41">
        <f t="shared" si="198"/>
        <v>0</v>
      </c>
      <c r="BC78" s="41">
        <f t="shared" si="198"/>
        <v>0</v>
      </c>
      <c r="BD78" s="41">
        <f t="shared" si="198"/>
        <v>0</v>
      </c>
      <c r="BE78" s="41">
        <f t="shared" si="198"/>
        <v>0</v>
      </c>
      <c r="BF78" s="41">
        <f t="shared" si="198"/>
        <v>0</v>
      </c>
      <c r="BG78" s="41">
        <f t="shared" si="198"/>
        <v>0</v>
      </c>
      <c r="BH78" s="41">
        <f t="shared" si="198"/>
        <v>0</v>
      </c>
      <c r="BI78" s="41">
        <f t="shared" si="198"/>
        <v>0</v>
      </c>
      <c r="BJ78" s="41">
        <f t="shared" si="198"/>
        <v>0</v>
      </c>
      <c r="BK78" s="41">
        <f t="shared" si="198"/>
        <v>0</v>
      </c>
      <c r="BL78" s="41">
        <f t="shared" si="198"/>
        <v>0</v>
      </c>
    </row>
    <row r="79" spans="1:64" x14ac:dyDescent="0.3">
      <c r="B79" s="38" t="s">
        <v>93</v>
      </c>
      <c r="C79" s="41">
        <f>-MIN(C73,0)</f>
        <v>38263624.224247649</v>
      </c>
      <c r="D79" s="41">
        <f t="shared" ref="D79:BL79" si="199">-MIN(D73,0)</f>
        <v>38397155.543634191</v>
      </c>
      <c r="E79" s="41">
        <f t="shared" si="199"/>
        <v>38462881.423437402</v>
      </c>
      <c r="F79" s="41">
        <f t="shared" si="199"/>
        <v>38460809.328935057</v>
      </c>
      <c r="G79" s="41">
        <f t="shared" si="199"/>
        <v>38390946.725404933</v>
      </c>
      <c r="H79" s="41">
        <f t="shared" si="199"/>
        <v>38261580.063105427</v>
      </c>
      <c r="I79" s="41">
        <f t="shared" si="199"/>
        <v>38124966.294555917</v>
      </c>
      <c r="J79" s="41">
        <f t="shared" si="199"/>
        <v>37988505.419756413</v>
      </c>
      <c r="K79" s="41">
        <f t="shared" si="199"/>
        <v>37852197.438706905</v>
      </c>
      <c r="L79" s="41">
        <f t="shared" si="199"/>
        <v>37716042.351407401</v>
      </c>
      <c r="M79" s="41">
        <f t="shared" si="199"/>
        <v>37580040.157857895</v>
      </c>
      <c r="N79" s="41">
        <f t="shared" si="199"/>
        <v>37444190.858058386</v>
      </c>
      <c r="O79" s="41">
        <f t="shared" si="199"/>
        <v>37296322.045926593</v>
      </c>
      <c r="P79" s="41">
        <f t="shared" si="199"/>
        <v>37148606.127544798</v>
      </c>
      <c r="Q79" s="41">
        <f t="shared" si="199"/>
        <v>37001043.102913</v>
      </c>
      <c r="R79" s="41">
        <f t="shared" si="199"/>
        <v>36853632.972031206</v>
      </c>
      <c r="S79" s="41">
        <f t="shared" si="199"/>
        <v>36706375.734899409</v>
      </c>
      <c r="T79" s="41">
        <f t="shared" si="199"/>
        <v>36559271.391517617</v>
      </c>
      <c r="U79" s="41">
        <f t="shared" si="199"/>
        <v>36412319.941885822</v>
      </c>
      <c r="V79" s="41">
        <f t="shared" si="199"/>
        <v>36265521.386004023</v>
      </c>
      <c r="W79" s="41">
        <f t="shared" si="199"/>
        <v>36118875.723872229</v>
      </c>
      <c r="X79" s="41">
        <f t="shared" si="199"/>
        <v>35972382.955490433</v>
      </c>
      <c r="Y79" s="41">
        <f t="shared" si="199"/>
        <v>35826043.08085864</v>
      </c>
      <c r="Z79" s="41">
        <f t="shared" si="199"/>
        <v>35679856.099976845</v>
      </c>
      <c r="AA79" s="41">
        <f t="shared" si="199"/>
        <v>35521649.606762759</v>
      </c>
      <c r="AB79" s="41">
        <f t="shared" si="199"/>
        <v>35363596.007298671</v>
      </c>
      <c r="AC79" s="41">
        <f t="shared" si="199"/>
        <v>35205695.301584587</v>
      </c>
      <c r="AD79" s="41">
        <f t="shared" si="199"/>
        <v>35047947.489620499</v>
      </c>
      <c r="AE79" s="41">
        <f t="shared" si="199"/>
        <v>34890352.571406417</v>
      </c>
      <c r="AF79" s="41">
        <f t="shared" si="199"/>
        <v>34732910.546942331</v>
      </c>
      <c r="AG79" s="41">
        <f t="shared" si="199"/>
        <v>34575621.416228242</v>
      </c>
      <c r="AH79" s="41">
        <f t="shared" si="199"/>
        <v>34418485.179264158</v>
      </c>
      <c r="AI79" s="41">
        <f t="shared" si="199"/>
        <v>34261501.836050071</v>
      </c>
      <c r="AJ79" s="41">
        <f t="shared" si="199"/>
        <v>34104671.386585988</v>
      </c>
      <c r="AK79" s="41">
        <f t="shared" si="199"/>
        <v>33947993.830871902</v>
      </c>
      <c r="AL79" s="41">
        <f t="shared" si="199"/>
        <v>33791469.168907814</v>
      </c>
      <c r="AM79" s="41">
        <f t="shared" si="199"/>
        <v>33622924.994611442</v>
      </c>
      <c r="AN79" s="41">
        <f t="shared" si="199"/>
        <v>33454533.714065067</v>
      </c>
      <c r="AO79" s="41">
        <f t="shared" si="199"/>
        <v>33286295.327268694</v>
      </c>
      <c r="AP79" s="41">
        <f t="shared" si="199"/>
        <v>33118209.834222317</v>
      </c>
      <c r="AQ79" s="41">
        <f t="shared" si="199"/>
        <v>32950277.234925941</v>
      </c>
      <c r="AR79" s="41">
        <f t="shared" si="199"/>
        <v>32782497.529379565</v>
      </c>
      <c r="AS79" s="41">
        <f t="shared" si="199"/>
        <v>32614870.717583191</v>
      </c>
      <c r="AT79" s="41">
        <f t="shared" si="199"/>
        <v>32447396.799536817</v>
      </c>
      <c r="AU79" s="41">
        <f t="shared" si="199"/>
        <v>32280075.77524044</v>
      </c>
      <c r="AV79" s="41">
        <f t="shared" si="199"/>
        <v>32112907.644694064</v>
      </c>
      <c r="AW79" s="41">
        <f t="shared" si="199"/>
        <v>31945892.407897688</v>
      </c>
      <c r="AX79" s="41">
        <f t="shared" si="199"/>
        <v>31779030.064851314</v>
      </c>
      <c r="AY79" s="41">
        <f t="shared" si="199"/>
        <v>0</v>
      </c>
      <c r="AZ79" s="41">
        <f t="shared" si="199"/>
        <v>0</v>
      </c>
      <c r="BA79" s="41">
        <f t="shared" si="199"/>
        <v>0</v>
      </c>
      <c r="BB79" s="41">
        <f t="shared" si="199"/>
        <v>0</v>
      </c>
      <c r="BC79" s="41">
        <f t="shared" si="199"/>
        <v>0</v>
      </c>
      <c r="BD79" s="41">
        <f t="shared" si="199"/>
        <v>0</v>
      </c>
      <c r="BE79" s="41">
        <f t="shared" si="199"/>
        <v>0</v>
      </c>
      <c r="BF79" s="41">
        <f t="shared" si="199"/>
        <v>0</v>
      </c>
      <c r="BG79" s="41">
        <f t="shared" si="199"/>
        <v>0</v>
      </c>
      <c r="BH79" s="41">
        <f t="shared" si="199"/>
        <v>0</v>
      </c>
      <c r="BI79" s="41">
        <f t="shared" si="199"/>
        <v>0</v>
      </c>
      <c r="BJ79" s="41">
        <f t="shared" si="199"/>
        <v>0</v>
      </c>
      <c r="BK79" s="41">
        <f t="shared" si="199"/>
        <v>0</v>
      </c>
      <c r="BL79" s="41">
        <f t="shared" si="199"/>
        <v>0</v>
      </c>
    </row>
    <row r="80" spans="1:64" x14ac:dyDescent="0.3">
      <c r="B80" s="149" t="s">
        <v>94</v>
      </c>
      <c r="C80" s="150">
        <f>IFERROR(MAX(C78*12/C79,0),0)</f>
        <v>0</v>
      </c>
      <c r="D80" s="150">
        <f t="shared" ref="D80:BL80" si="200">IFERROR(MAX(D78*12/D79,0),0)</f>
        <v>0</v>
      </c>
      <c r="E80" s="150">
        <f t="shared" si="200"/>
        <v>0</v>
      </c>
      <c r="F80" s="150">
        <f t="shared" si="200"/>
        <v>6.4650574083139766E-4</v>
      </c>
      <c r="G80" s="150">
        <f t="shared" si="200"/>
        <v>2.1837211995783843E-2</v>
      </c>
      <c r="H80" s="150">
        <f t="shared" si="200"/>
        <v>4.0573336099389304E-2</v>
      </c>
      <c r="I80" s="150">
        <f t="shared" si="200"/>
        <v>4.2999781558578427E-2</v>
      </c>
      <c r="J80" s="150">
        <f t="shared" si="200"/>
        <v>4.3105946904203565E-2</v>
      </c>
      <c r="K80" s="150">
        <f t="shared" si="200"/>
        <v>4.3212703179061375E-2</v>
      </c>
      <c r="L80" s="150">
        <f t="shared" si="200"/>
        <v>4.3320055491800576E-2</v>
      </c>
      <c r="M80" s="150">
        <f t="shared" si="200"/>
        <v>4.3428009010597506E-2</v>
      </c>
      <c r="N80" s="150">
        <f t="shared" si="200"/>
        <v>4.3536568964027564E-2</v>
      </c>
      <c r="O80" s="150">
        <f t="shared" si="200"/>
        <v>4.7576427064216255E-2</v>
      </c>
      <c r="P80" s="150">
        <f t="shared" si="200"/>
        <v>4.7716218866882668E-2</v>
      </c>
      <c r="Q80" s="150">
        <f t="shared" si="200"/>
        <v>4.785692907782213E-2</v>
      </c>
      <c r="R80" s="150">
        <f t="shared" si="200"/>
        <v>4.7998566977752469E-2</v>
      </c>
      <c r="S80" s="150">
        <f t="shared" si="200"/>
        <v>4.8141141973367017E-2</v>
      </c>
      <c r="T80" s="150">
        <f t="shared" si="200"/>
        <v>4.8284663599480714E-2</v>
      </c>
      <c r="U80" s="150">
        <f t="shared" si="200"/>
        <v>4.8429141521220458E-2</v>
      </c>
      <c r="V80" s="150">
        <f t="shared" si="200"/>
        <v>4.8574585536260761E-2</v>
      </c>
      <c r="W80" s="150">
        <f t="shared" si="200"/>
        <v>4.872100557710516E-2</v>
      </c>
      <c r="X80" s="150">
        <f t="shared" si="200"/>
        <v>4.8868411713415216E-2</v>
      </c>
      <c r="Y80" s="150">
        <f t="shared" si="200"/>
        <v>4.9016814154388036E-2</v>
      </c>
      <c r="Z80" s="150">
        <f t="shared" si="200"/>
        <v>4.9166223251183028E-2</v>
      </c>
      <c r="AA80" s="150">
        <f t="shared" si="200"/>
        <v>5.3445657495804579E-2</v>
      </c>
      <c r="AB80" s="150">
        <f t="shared" si="200"/>
        <v>5.3632645084441564E-2</v>
      </c>
      <c r="AC80" s="150">
        <f t="shared" si="200"/>
        <v>5.3821077877809737E-2</v>
      </c>
      <c r="AD80" s="150">
        <f t="shared" si="200"/>
        <v>5.4010972942984202E-2</v>
      </c>
      <c r="AE80" s="150">
        <f t="shared" si="200"/>
        <v>5.4202347617400219E-2</v>
      </c>
      <c r="AF80" s="150">
        <f t="shared" si="200"/>
        <v>5.4395219514229459E-2</v>
      </c>
      <c r="AG80" s="150">
        <f t="shared" si="200"/>
        <v>5.4589606527885318E-2</v>
      </c>
      <c r="AH80" s="150">
        <f t="shared" si="200"/>
        <v>5.4785526839660231E-2</v>
      </c>
      <c r="AI80" s="150">
        <f t="shared" si="200"/>
        <v>5.4982998923499699E-2</v>
      </c>
      <c r="AJ80" s="150">
        <f t="shared" si="200"/>
        <v>5.5182041551915868E-2</v>
      </c>
      <c r="AK80" s="150">
        <f t="shared" si="200"/>
        <v>5.5382673802045285E-2</v>
      </c>
      <c r="AL80" s="150">
        <f t="shared" si="200"/>
        <v>5.5584915061854749E-2</v>
      </c>
      <c r="AM80" s="150">
        <f t="shared" si="200"/>
        <v>6.0153305873318338E-2</v>
      </c>
      <c r="AN80" s="150">
        <f t="shared" si="200"/>
        <v>6.0401241393089715E-2</v>
      </c>
      <c r="AO80" s="150">
        <f t="shared" si="200"/>
        <v>6.0651406884040297E-2</v>
      </c>
      <c r="AP80" s="150">
        <f t="shared" si="200"/>
        <v>6.0903832865755694E-2</v>
      </c>
      <c r="AQ80" s="150">
        <f t="shared" si="200"/>
        <v>6.1158550417915229E-2</v>
      </c>
      <c r="AR80" s="150">
        <f t="shared" si="200"/>
        <v>6.1415591193201155E-2</v>
      </c>
      <c r="AS80" s="150">
        <f t="shared" si="200"/>
        <v>6.1674987430566722E-2</v>
      </c>
      <c r="AT80" s="150">
        <f t="shared" si="200"/>
        <v>6.1936771968874579E-2</v>
      </c>
      <c r="AU80" s="150">
        <f t="shared" si="200"/>
        <v>6.2200978260917576E-2</v>
      </c>
      <c r="AV80" s="150">
        <f t="shared" si="200"/>
        <v>6.2467640387834873E-2</v>
      </c>
      <c r="AW80" s="150">
        <f t="shared" si="200"/>
        <v>6.2736793073936065E-2</v>
      </c>
      <c r="AX80" s="150">
        <f t="shared" si="200"/>
        <v>6.3008471701946844E-2</v>
      </c>
      <c r="AY80" s="150">
        <f t="shared" si="200"/>
        <v>0</v>
      </c>
      <c r="AZ80" s="150">
        <f t="shared" si="200"/>
        <v>0</v>
      </c>
      <c r="BA80" s="150">
        <f t="shared" si="200"/>
        <v>0</v>
      </c>
      <c r="BB80" s="150">
        <f t="shared" si="200"/>
        <v>0</v>
      </c>
      <c r="BC80" s="150">
        <f t="shared" si="200"/>
        <v>0</v>
      </c>
      <c r="BD80" s="150">
        <f t="shared" si="200"/>
        <v>0</v>
      </c>
      <c r="BE80" s="150">
        <f t="shared" si="200"/>
        <v>0</v>
      </c>
      <c r="BF80" s="150">
        <f t="shared" si="200"/>
        <v>0</v>
      </c>
      <c r="BG80" s="150">
        <f t="shared" si="200"/>
        <v>0</v>
      </c>
      <c r="BH80" s="150">
        <f t="shared" si="200"/>
        <v>0</v>
      </c>
      <c r="BI80" s="150">
        <f t="shared" si="200"/>
        <v>0</v>
      </c>
      <c r="BJ80" s="150">
        <f t="shared" si="200"/>
        <v>0</v>
      </c>
      <c r="BK80" s="150">
        <f t="shared" si="200"/>
        <v>0</v>
      </c>
      <c r="BL80" s="150">
        <f t="shared" si="200"/>
        <v>0</v>
      </c>
    </row>
    <row r="81" spans="2:63" x14ac:dyDescent="0.3">
      <c r="M81" s="152"/>
    </row>
    <row r="82" spans="2:63" x14ac:dyDescent="0.3">
      <c r="B82" s="38" t="s">
        <v>95</v>
      </c>
      <c r="C82" s="151">
        <f>H5</f>
        <v>43739</v>
      </c>
      <c r="D82" s="151">
        <f>EDATE(C82,6)</f>
        <v>43922</v>
      </c>
      <c r="E82" s="151">
        <f t="shared" ref="E82:L82" si="201">EDATE(D82,6)</f>
        <v>44105</v>
      </c>
      <c r="F82" s="151">
        <f t="shared" si="201"/>
        <v>44287</v>
      </c>
      <c r="G82" s="151">
        <f t="shared" si="201"/>
        <v>44470</v>
      </c>
      <c r="H82" s="151">
        <f t="shared" si="201"/>
        <v>44652</v>
      </c>
      <c r="I82" s="151">
        <f t="shared" si="201"/>
        <v>44835</v>
      </c>
      <c r="J82" s="151">
        <f t="shared" si="201"/>
        <v>45017</v>
      </c>
      <c r="K82" s="151">
        <f t="shared" si="201"/>
        <v>45200</v>
      </c>
      <c r="L82" s="151">
        <f t="shared" si="201"/>
        <v>45383</v>
      </c>
      <c r="M82" s="153"/>
      <c r="N82" s="155"/>
      <c r="O82" s="155"/>
      <c r="P82" s="155"/>
      <c r="Q82" s="155"/>
      <c r="R82" s="155"/>
      <c r="S82" s="155"/>
      <c r="T82" s="155"/>
      <c r="U82" s="155"/>
      <c r="V82" s="155"/>
      <c r="W82" s="156"/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56"/>
      <c r="AY82" s="156"/>
      <c r="AZ82" s="156"/>
      <c r="BA82" s="156"/>
      <c r="BB82" s="156"/>
      <c r="BC82" s="156"/>
      <c r="BD82" s="156"/>
      <c r="BE82" s="156"/>
      <c r="BF82" s="156"/>
      <c r="BG82" s="156"/>
      <c r="BH82" s="156"/>
      <c r="BI82" s="156"/>
      <c r="BJ82" s="156"/>
      <c r="BK82" s="69"/>
    </row>
    <row r="83" spans="2:63" x14ac:dyDescent="0.3">
      <c r="B83" s="149" t="s">
        <v>94</v>
      </c>
      <c r="C83" s="150">
        <f t="shared" ref="C83:L83" si="202">INDEX($C$80:$BL$80,MATCH(C82,$C$5:$BL$5,0))</f>
        <v>4.0573336099389304E-2</v>
      </c>
      <c r="D83" s="150">
        <f t="shared" si="202"/>
        <v>4.3536568964027564E-2</v>
      </c>
      <c r="E83" s="150">
        <f t="shared" si="202"/>
        <v>4.8284663599480714E-2</v>
      </c>
      <c r="F83" s="150">
        <f t="shared" si="202"/>
        <v>4.9166223251183028E-2</v>
      </c>
      <c r="G83" s="150">
        <f t="shared" si="202"/>
        <v>5.4395219514229459E-2</v>
      </c>
      <c r="H83" s="150">
        <f t="shared" si="202"/>
        <v>5.5584915061854749E-2</v>
      </c>
      <c r="I83" s="150">
        <f t="shared" si="202"/>
        <v>6.1415591193201155E-2</v>
      </c>
      <c r="J83" s="150">
        <f t="shared" si="202"/>
        <v>6.3008471701946844E-2</v>
      </c>
      <c r="K83" s="150">
        <f t="shared" si="202"/>
        <v>0</v>
      </c>
      <c r="L83" s="150">
        <f t="shared" si="202"/>
        <v>0</v>
      </c>
      <c r="M83" s="154"/>
      <c r="N83" s="157"/>
      <c r="O83" s="157"/>
      <c r="P83" s="157"/>
      <c r="Q83" s="157"/>
      <c r="R83" s="157"/>
      <c r="S83" s="157"/>
      <c r="T83" s="157"/>
      <c r="U83" s="157"/>
      <c r="V83" s="157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69"/>
    </row>
    <row r="84" spans="2:63" x14ac:dyDescent="0.3">
      <c r="N84" s="156"/>
      <c r="O84" s="156"/>
      <c r="P84" s="156"/>
      <c r="Q84" s="156"/>
      <c r="R84" s="156"/>
      <c r="S84" s="156"/>
      <c r="T84" s="156"/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56"/>
      <c r="AW84" s="156"/>
      <c r="AX84" s="156"/>
      <c r="AY84" s="156"/>
      <c r="AZ84" s="156"/>
      <c r="BA84" s="156"/>
      <c r="BB84" s="156"/>
      <c r="BC84" s="156"/>
      <c r="BD84" s="156"/>
      <c r="BE84" s="156"/>
      <c r="BF84" s="156"/>
      <c r="BG84" s="156"/>
      <c r="BH84" s="156"/>
      <c r="BI84" s="156"/>
      <c r="BJ84" s="156"/>
      <c r="BK84" s="69"/>
    </row>
    <row r="85" spans="2:63" x14ac:dyDescent="0.3"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  <c r="AT85" s="156"/>
      <c r="AU85" s="156"/>
      <c r="AV85" s="156"/>
      <c r="AW85" s="156"/>
      <c r="AX85" s="156"/>
      <c r="AY85" s="156"/>
      <c r="AZ85" s="156"/>
      <c r="BA85" s="156"/>
      <c r="BB85" s="156"/>
      <c r="BC85" s="156"/>
      <c r="BD85" s="156"/>
      <c r="BE85" s="156"/>
      <c r="BF85" s="156"/>
      <c r="BG85" s="156"/>
      <c r="BH85" s="156"/>
      <c r="BI85" s="156"/>
      <c r="BJ85" s="156"/>
      <c r="BK85" s="69"/>
    </row>
    <row r="86" spans="2:63" x14ac:dyDescent="0.3"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  <c r="AT86" s="156"/>
      <c r="AU86" s="156"/>
      <c r="AV86" s="156"/>
      <c r="AW86" s="156"/>
      <c r="AX86" s="156"/>
      <c r="AY86" s="156"/>
      <c r="AZ86" s="156"/>
      <c r="BA86" s="156"/>
      <c r="BB86" s="156"/>
      <c r="BC86" s="156"/>
      <c r="BD86" s="156"/>
      <c r="BE86" s="156"/>
      <c r="BF86" s="156"/>
      <c r="BG86" s="156"/>
      <c r="BH86" s="156"/>
      <c r="BI86" s="156"/>
      <c r="BJ86" s="156"/>
      <c r="BK86" s="69"/>
    </row>
    <row r="87" spans="2:63" x14ac:dyDescent="0.3"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6"/>
      <c r="AK87" s="156"/>
      <c r="AL87" s="156"/>
      <c r="AM87" s="156"/>
      <c r="AN87" s="156"/>
      <c r="AO87" s="156"/>
      <c r="AP87" s="156"/>
      <c r="AQ87" s="156"/>
      <c r="AR87" s="156"/>
      <c r="AS87" s="156"/>
      <c r="AT87" s="156"/>
      <c r="AU87" s="156"/>
      <c r="AV87" s="156"/>
      <c r="AW87" s="156"/>
      <c r="AX87" s="156"/>
      <c r="AY87" s="156"/>
      <c r="AZ87" s="156"/>
      <c r="BA87" s="156"/>
      <c r="BB87" s="156"/>
      <c r="BC87" s="156"/>
      <c r="BD87" s="156"/>
      <c r="BE87" s="156"/>
      <c r="BF87" s="156"/>
      <c r="BG87" s="156"/>
      <c r="BH87" s="156"/>
      <c r="BI87" s="156"/>
      <c r="BJ87" s="156"/>
      <c r="BK87" s="69"/>
    </row>
    <row r="88" spans="2:63" x14ac:dyDescent="0.3">
      <c r="D88" s="15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INPUTS_OUTPUTS</vt:lpstr>
      <vt:lpstr>CASH FLOW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Morgan</dc:creator>
  <cp:lastModifiedBy>Mark Morgan</cp:lastModifiedBy>
  <dcterms:created xsi:type="dcterms:W3CDTF">2019-05-16T15:38:58Z</dcterms:created>
  <dcterms:modified xsi:type="dcterms:W3CDTF">2019-06-04T10:07:29Z</dcterms:modified>
</cp:coreProperties>
</file>