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930" tabRatio="868" activeTab="0"/>
  </bookViews>
  <sheets>
    <sheet name="Sheet1" sheetId="1" r:id="rId1"/>
  </sheets>
  <definedNames>
    <definedName name="Diff">#REF!</definedName>
    <definedName name="IRR">#REF!</definedName>
    <definedName name="PP">#REF!</definedName>
  </definedNames>
  <calcPr fullCalcOnLoad="1"/>
</workbook>
</file>

<file path=xl/sharedStrings.xml><?xml version="1.0" encoding="utf-8"?>
<sst xmlns="http://schemas.openxmlformats.org/spreadsheetml/2006/main" count="94" uniqueCount="67">
  <si>
    <t>Address</t>
  </si>
  <si>
    <t>City, State</t>
  </si>
  <si>
    <t>Seattle, WA</t>
  </si>
  <si>
    <t>Purchase Price</t>
  </si>
  <si>
    <t>Hold Period</t>
  </si>
  <si>
    <t>Exit Year</t>
  </si>
  <si>
    <t>Debt Inputs</t>
  </si>
  <si>
    <t>LTV</t>
  </si>
  <si>
    <t>Interest Rate</t>
  </si>
  <si>
    <t>Annual Cash Flow</t>
  </si>
  <si>
    <t>Unlevered IRR</t>
  </si>
  <si>
    <t>Levered IRR</t>
  </si>
  <si>
    <t>Case Study</t>
  </si>
  <si>
    <t>property name</t>
  </si>
  <si>
    <t>Analysis start year</t>
  </si>
  <si>
    <t>Property Square Ft</t>
  </si>
  <si>
    <t>Number of units</t>
  </si>
  <si>
    <t>Purchase price</t>
  </si>
  <si>
    <t>Going in cap rate</t>
  </si>
  <si>
    <t>$/sq ft</t>
  </si>
  <si>
    <t>Year 1 average rent</t>
  </si>
  <si>
    <t>year 1 addional income</t>
  </si>
  <si>
    <t>Vacancy</t>
  </si>
  <si>
    <t>year 1 expenses</t>
  </si>
  <si>
    <t>Year 1 cap ex</t>
  </si>
  <si>
    <t>Total income growth rate</t>
  </si>
  <si>
    <t>Total exp growth rate</t>
  </si>
  <si>
    <t>X</t>
  </si>
  <si>
    <t>10 years</t>
  </si>
  <si>
    <t>Montlake Crest Appts</t>
  </si>
  <si>
    <t>Selling costs</t>
  </si>
  <si>
    <t>Terminal Cap rate</t>
  </si>
  <si>
    <t>Interest/Only</t>
  </si>
  <si>
    <t>Yes</t>
  </si>
  <si>
    <t>Loan Amount</t>
  </si>
  <si>
    <t>Loan period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</si>
  <si>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</si>
  <si>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</si>
  <si>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</si>
  <si>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</si>
  <si>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</si>
  <si>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</si>
  <si>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</si>
  <si>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</si>
  <si>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</si>
  <si>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</si>
  <si>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</si>
  <si>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Rental Revenue</t>
  </si>
  <si>
    <t>Additional income</t>
  </si>
  <si>
    <t>Gross Potential Inc</t>
  </si>
  <si>
    <t>Vacancies</t>
  </si>
  <si>
    <t>Effective Gross Inc</t>
  </si>
  <si>
    <t>Expenses</t>
  </si>
  <si>
    <t>Cap Ex</t>
  </si>
  <si>
    <t>Net Operating Inc</t>
  </si>
  <si>
    <t>Sale price</t>
  </si>
  <si>
    <t>-</t>
  </si>
  <si>
    <t>Asset  Inputs</t>
  </si>
  <si>
    <t>Operating Inputs</t>
  </si>
  <si>
    <t>Reversion Inputs</t>
  </si>
  <si>
    <t>Sale Price</t>
  </si>
  <si>
    <t>Sales costs</t>
  </si>
  <si>
    <t>Loan repayment</t>
  </si>
  <si>
    <t>Interest Expense</t>
  </si>
  <si>
    <t>Cash Flow after debt</t>
  </si>
  <si>
    <t>Levered  Cash Flow</t>
  </si>
  <si>
    <t>Unlevered Cash Flow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</si>
</sst>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 &quot;Year&quot;"/>
    <numFmt numFmtId="165" formatCode="&quot;Year&quot;\ 0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&quot;$&quot;#,##0.00"/>
    <numFmt numFmtId="172" formatCode="_(&quot;$&quot;* #,##0.000_);_(&quot;$&quot;* \(#,##0.000\);_(&quot;$&quot;* &quot;-&quot;??_);_(@_)"/>
    <numFmt numFmtId="173" formatCode="0.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2"/>
    </font>
    <font>
      <sz val="11"/>
      <color indexed="49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sz val="11"/>
      <color theme="4" tint="-0.24997000396251678"/>
      <name val="Calibri"/>
      <family val="2"/>
    </font>
    <font>
      <sz val="11"/>
      <color theme="1" tint="0.04998999834060669"/>
      <name val="Calibri"/>
      <family val="2"/>
    </font>
    <font>
      <u val="single"/>
      <sz val="11"/>
      <color theme="1" tint="0.04998999834060669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medium"/>
      <top/>
      <bottom style="medium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38" fillId="0" borderId="0" xfId="0" applyFont="1" applyAlignment="1">
      <alignment horizontal="center"/>
    </xf>
    <xf numFmtId="9" fontId="0" fillId="0" borderId="0" xfId="0" applyNumberFormat="1" applyAlignment="1">
      <alignment/>
    </xf>
    <xf numFmtId="43" fontId="0" fillId="0" borderId="0" xfId="42" applyFont="1" applyAlignment="1">
      <alignment/>
    </xf>
    <xf numFmtId="43" fontId="38" fillId="0" borderId="0" xfId="42" applyFont="1" applyAlignment="1">
      <alignment/>
    </xf>
    <xf numFmtId="43" fontId="38" fillId="0" borderId="0" xfId="42" applyFont="1" applyAlignment="1">
      <alignment horizontal="center"/>
    </xf>
    <xf numFmtId="9" fontId="38" fillId="0" borderId="0" xfId="0" applyNumberFormat="1" applyFont="1" applyAlignment="1">
      <alignment horizontal="center"/>
    </xf>
    <xf numFmtId="3" fontId="38" fillId="0" borderId="0" xfId="0" applyNumberFormat="1" applyFont="1" applyAlignment="1">
      <alignment horizontal="center"/>
    </xf>
    <xf numFmtId="43" fontId="0" fillId="0" borderId="0" xfId="0" applyNumberFormat="1" applyAlignment="1">
      <alignment/>
    </xf>
    <xf numFmtId="0" fontId="0" fillId="14" borderId="11" xfId="0" applyFont="1" applyFill="1" applyBorder="1" applyAlignment="1">
      <alignment/>
    </xf>
    <xf numFmtId="0" fontId="0" fillId="14" borderId="12" xfId="0" applyFont="1" applyFill="1" applyBorder="1" applyAlignment="1">
      <alignment/>
    </xf>
    <xf numFmtId="0" fontId="0" fillId="14" borderId="13" xfId="0" applyFont="1" applyFill="1" applyBorder="1" applyAlignment="1">
      <alignment/>
    </xf>
    <xf numFmtId="0" fontId="39" fillId="14" borderId="11" xfId="0" applyFont="1" applyFill="1" applyBorder="1" applyAlignment="1">
      <alignment/>
    </xf>
    <xf numFmtId="44" fontId="0" fillId="0" borderId="0" xfId="44" applyFont="1" applyAlignment="1">
      <alignment/>
    </xf>
    <xf numFmtId="170" fontId="0" fillId="0" borderId="0" xfId="44" applyNumberFormat="1" applyFont="1" applyAlignment="1">
      <alignment/>
    </xf>
    <xf numFmtId="170" fontId="0" fillId="0" borderId="0" xfId="0" applyNumberFormat="1" applyAlignment="1">
      <alignment/>
    </xf>
    <xf numFmtId="170" fontId="35" fillId="0" borderId="0" xfId="0" applyNumberFormat="1" applyFont="1" applyAlignment="1">
      <alignment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14" borderId="0" xfId="0" applyFill="1" applyAlignment="1">
      <alignment/>
    </xf>
    <xf numFmtId="0" fontId="0" fillId="33" borderId="0" xfId="0" applyFill="1" applyAlignment="1">
      <alignment/>
    </xf>
    <xf numFmtId="10" fontId="38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0" fontId="0" fillId="0" borderId="17" xfId="0" applyBorder="1" applyAlignment="1">
      <alignment/>
    </xf>
    <xf numFmtId="0" fontId="40" fillId="33" borderId="18" xfId="0" applyFont="1" applyFill="1" applyBorder="1" applyAlignment="1">
      <alignment/>
    </xf>
    <xf numFmtId="0" fontId="0" fillId="0" borderId="18" xfId="0" applyBorder="1" applyAlignment="1">
      <alignment/>
    </xf>
    <xf numFmtId="170" fontId="35" fillId="0" borderId="0" xfId="44" applyNumberFormat="1" applyFont="1" applyAlignment="1">
      <alignment/>
    </xf>
    <xf numFmtId="43" fontId="35" fillId="0" borderId="0" xfId="0" applyNumberFormat="1" applyFont="1" applyAlignment="1">
      <alignment/>
    </xf>
    <xf numFmtId="170" fontId="35" fillId="0" borderId="0" xfId="44" applyNumberFormat="1" applyFont="1" applyAlignment="1">
      <alignment horizontal="center"/>
    </xf>
    <xf numFmtId="9" fontId="0" fillId="0" borderId="17" xfId="0" applyNumberFormat="1" applyBorder="1" applyAlignment="1">
      <alignment/>
    </xf>
    <xf numFmtId="44" fontId="35" fillId="0" borderId="0" xfId="44" applyFont="1" applyBorder="1" applyAlignment="1">
      <alignment/>
    </xf>
    <xf numFmtId="0" fontId="0" fillId="14" borderId="0" xfId="0" applyFill="1" applyBorder="1" applyAlignment="1">
      <alignment/>
    </xf>
    <xf numFmtId="170" fontId="35" fillId="34" borderId="0" xfId="44" applyNumberFormat="1" applyFont="1" applyFill="1" applyAlignment="1">
      <alignment/>
    </xf>
    <xf numFmtId="10" fontId="0" fillId="34" borderId="0" xfId="57" applyNumberFormat="1" applyFont="1" applyFill="1" applyAlignment="1">
      <alignment horizontal="center"/>
    </xf>
    <xf numFmtId="10" fontId="0" fillId="34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PageLayoutView="0" workbookViewId="0" topLeftCell="A1">
      <selection activeCell="E30" sqref="E30"/>
    </sheetView>
  </sheetViews>
  <sheetFormatPr defaultColWidth="9.140625" defaultRowHeight="15"/>
  <cols>
    <col min="1" max="1" width="20.140625" style="0" customWidth="1"/>
    <col min="2" max="2" width="17.8515625" style="0" customWidth="1"/>
    <col min="4" max="4" width="20.00390625" style="0" customWidth="1"/>
    <col min="5" max="6" width="17.421875" style="0" customWidth="1"/>
    <col min="7" max="7" width="16.00390625" style="0" customWidth="1"/>
    <col min="8" max="8" width="15.8515625" style="0" customWidth="1"/>
    <col min="9" max="9" width="15.140625" style="0" customWidth="1"/>
    <col min="10" max="10" width="15.421875" style="0" customWidth="1"/>
    <col min="11" max="11" width="14.8515625" style="0" customWidth="1"/>
    <col min="12" max="12" width="16.140625" style="0" customWidth="1"/>
    <col min="13" max="13" width="15.140625" style="0" customWidth="1"/>
    <col min="14" max="14" width="15.7109375" style="0" customWidth="1"/>
    <col min="15" max="15" width="15.140625" style="0" customWidth="1"/>
    <col min="16" max="16" width="16.140625" style="0" customWidth="1"/>
  </cols>
  <sheetData>
    <row r="1" spans="1:3" ht="23.25">
      <c r="A1" s="1" t="s">
        <v>12</v>
      </c>
      <c r="C1" s="23"/>
    </row>
    <row r="2" spans="2:3" ht="15" thickBot="1">
      <c r="B2" s="32"/>
      <c r="C2" s="24"/>
    </row>
    <row r="3" spans="1:8" ht="15" thickBot="1">
      <c r="A3" s="16" t="s">
        <v>57</v>
      </c>
      <c r="B3" s="31"/>
      <c r="C3" s="24"/>
      <c r="E3" s="13"/>
      <c r="F3" s="14" t="s">
        <v>9</v>
      </c>
      <c r="G3" s="14"/>
      <c r="H3" s="15"/>
    </row>
    <row r="4" ht="14.25">
      <c r="C4" s="24"/>
    </row>
    <row r="5" spans="1:16" ht="14.25">
      <c r="A5" t="s">
        <v>14</v>
      </c>
      <c r="B5" s="3">
        <v>2017</v>
      </c>
      <c r="C5" s="24"/>
      <c r="F5">
        <v>2017</v>
      </c>
      <c r="G5">
        <v>2018</v>
      </c>
      <c r="H5">
        <v>2019</v>
      </c>
      <c r="I5">
        <v>2020</v>
      </c>
      <c r="J5">
        <v>2021</v>
      </c>
      <c r="K5">
        <v>2022</v>
      </c>
      <c r="L5">
        <v>2023</v>
      </c>
      <c r="M5">
        <v>2024</v>
      </c>
      <c r="N5">
        <v>2025</v>
      </c>
      <c r="O5">
        <v>2026</v>
      </c>
      <c r="P5">
        <v>2027</v>
      </c>
    </row>
    <row r="6" spans="1:16" ht="14.25">
      <c r="A6" t="s">
        <v>13</v>
      </c>
      <c r="B6" t="s">
        <v>29</v>
      </c>
      <c r="C6" s="24"/>
      <c r="F6" t="s">
        <v>36</v>
      </c>
      <c r="G6" t="s">
        <v>37</v>
      </c>
      <c r="H6" t="s">
        <v>38</v>
      </c>
      <c r="I6" t="s">
        <v>39</v>
      </c>
      <c r="J6" t="s">
        <v>40</v>
      </c>
      <c r="K6" t="s">
        <v>41</v>
      </c>
      <c r="L6" t="s">
        <v>42</v>
      </c>
      <c r="M6" t="s">
        <v>43</v>
      </c>
      <c r="N6" t="s">
        <v>44</v>
      </c>
      <c r="O6" t="s">
        <v>45</v>
      </c>
      <c r="P6" t="s">
        <v>46</v>
      </c>
    </row>
    <row r="7" spans="1:3" ht="14.25">
      <c r="A7" t="s">
        <v>0</v>
      </c>
      <c r="B7" t="s">
        <v>27</v>
      </c>
      <c r="C7" s="24"/>
    </row>
    <row r="8" spans="1:6" ht="14.25">
      <c r="A8" t="s">
        <v>1</v>
      </c>
      <c r="B8" t="s">
        <v>2</v>
      </c>
      <c r="C8" s="24"/>
      <c r="D8" t="s">
        <v>3</v>
      </c>
      <c r="E8" s="17">
        <f>-B12</f>
        <v>-55000000</v>
      </c>
      <c r="F8" s="4"/>
    </row>
    <row r="9" ht="14.25">
      <c r="C9" s="24"/>
    </row>
    <row r="10" spans="1:16" ht="14.25">
      <c r="A10" t="s">
        <v>15</v>
      </c>
      <c r="B10" s="11">
        <v>117452</v>
      </c>
      <c r="C10" s="24"/>
      <c r="D10" t="s">
        <v>47</v>
      </c>
      <c r="F10" s="18">
        <f>B21*12</f>
        <v>3946387.1999999997</v>
      </c>
      <c r="G10" s="18">
        <f>F10*(1+$B$26)</f>
        <v>4064778.8159999996</v>
      </c>
      <c r="H10" s="18">
        <f>G10*(1+$B$26)</f>
        <v>4186722.1804799996</v>
      </c>
      <c r="I10" s="18">
        <f>H10*(1+$B$26)</f>
        <v>4312323.8458944</v>
      </c>
      <c r="J10" s="18">
        <f>I10*(1+$B$26)</f>
        <v>4441693.561271233</v>
      </c>
      <c r="K10" s="18">
        <f>J10*(1+$B$26)</f>
        <v>4574944.36810937</v>
      </c>
      <c r="L10" s="18">
        <f>K10*(1+$B$26)</f>
        <v>4712192.699152651</v>
      </c>
      <c r="M10" s="18">
        <f>L10*(1+$B$26)</f>
        <v>4853558.480127231</v>
      </c>
      <c r="N10" s="18">
        <f>M10*(1+$B$26)</f>
        <v>4999165.234531049</v>
      </c>
      <c r="O10" s="18">
        <f>N10*(1+$B$26)</f>
        <v>5149140.19156698</v>
      </c>
      <c r="P10" s="18">
        <f>O10*(1+$B$26)</f>
        <v>5303614.39731399</v>
      </c>
    </row>
    <row r="11" spans="1:16" ht="14.25">
      <c r="A11" t="s">
        <v>16</v>
      </c>
      <c r="B11" s="5">
        <v>166</v>
      </c>
      <c r="C11" s="24"/>
      <c r="D11" t="s">
        <v>48</v>
      </c>
      <c r="F11" s="18">
        <f>B22*12</f>
        <v>199200</v>
      </c>
      <c r="G11" s="18">
        <f>F11*(1+$B$26)</f>
        <v>205176</v>
      </c>
      <c r="H11" s="18">
        <f>G11*(1+$B$26)</f>
        <v>211331.28</v>
      </c>
      <c r="I11" s="18">
        <f>H11*(1+$B$26)</f>
        <v>217671.2184</v>
      </c>
      <c r="J11" s="18">
        <f>I11*(1+$B$26)</f>
        <v>224201.35495200002</v>
      </c>
      <c r="K11" s="18">
        <f>J11*(1+$B$26)</f>
        <v>230927.39560056003</v>
      </c>
      <c r="L11" s="18">
        <f>K11*(1+$B$26)</f>
        <v>237855.21746857686</v>
      </c>
      <c r="M11" s="18">
        <f>L11*(1+$B$26)</f>
        <v>244990.87399263418</v>
      </c>
      <c r="N11" s="18">
        <f>M11*(1+$B$26)</f>
        <v>252340.6002124132</v>
      </c>
      <c r="O11" s="18">
        <f>N11*(1+$B$26)</f>
        <v>259910.8182187856</v>
      </c>
      <c r="P11" s="18">
        <f>O11*(1+$B$26)</f>
        <v>267708.1427653492</v>
      </c>
    </row>
    <row r="12" spans="1:16" ht="14.25">
      <c r="A12" t="s">
        <v>17</v>
      </c>
      <c r="B12" s="11">
        <v>55000000</v>
      </c>
      <c r="C12" s="24"/>
      <c r="D12" s="21" t="s">
        <v>49</v>
      </c>
      <c r="F12" s="20">
        <f>SUM(F10:F11)</f>
        <v>4145587.1999999997</v>
      </c>
      <c r="G12" s="20">
        <f>SUM(G10:G11)</f>
        <v>4269954.816</v>
      </c>
      <c r="H12" s="20">
        <f aca="true" t="shared" si="0" ref="H12:P12">SUM(H10:H11)</f>
        <v>4398053.46048</v>
      </c>
      <c r="I12" s="20">
        <f t="shared" si="0"/>
        <v>4529995.0642944</v>
      </c>
      <c r="J12" s="20">
        <f t="shared" si="0"/>
        <v>4665894.916223233</v>
      </c>
      <c r="K12" s="20">
        <f t="shared" si="0"/>
        <v>4805871.76370993</v>
      </c>
      <c r="L12" s="20">
        <f t="shared" si="0"/>
        <v>4950047.916621228</v>
      </c>
      <c r="M12" s="20">
        <f t="shared" si="0"/>
        <v>5098549.354119865</v>
      </c>
      <c r="N12" s="20">
        <f t="shared" si="0"/>
        <v>5251505.834743462</v>
      </c>
      <c r="O12" s="20">
        <f t="shared" si="0"/>
        <v>5409051.009785766</v>
      </c>
      <c r="P12" s="20">
        <f t="shared" si="0"/>
        <v>5571322.5400793385</v>
      </c>
    </row>
    <row r="13" spans="1:16" ht="14.25">
      <c r="A13" t="s">
        <v>18</v>
      </c>
      <c r="B13" s="40">
        <f>F17/B12</f>
        <v>0.04896923345454545</v>
      </c>
      <c r="C13" s="24"/>
      <c r="D13" t="s">
        <v>50</v>
      </c>
      <c r="F13" s="18">
        <f>$B$23*F12</f>
        <v>207279.36</v>
      </c>
      <c r="G13" s="18">
        <f>$B$23*G12</f>
        <v>213497.7408</v>
      </c>
      <c r="H13" s="18">
        <f>$B$23*H12</f>
        <v>219902.67302400002</v>
      </c>
      <c r="I13" s="18">
        <f>$B$23*I12</f>
        <v>226499.75321472</v>
      </c>
      <c r="J13" s="18">
        <f>$B$23*J12</f>
        <v>233294.74581116164</v>
      </c>
      <c r="K13" s="18">
        <f>$B$23*K12</f>
        <v>240293.5881854965</v>
      </c>
      <c r="L13" s="18">
        <f>$B$23*L12</f>
        <v>247502.3958310614</v>
      </c>
      <c r="M13" s="18">
        <f>$B$23*M12</f>
        <v>254927.46770599327</v>
      </c>
      <c r="N13" s="18">
        <f>$B$23*N12</f>
        <v>262575.2917371731</v>
      </c>
      <c r="O13" s="18">
        <f>$B$23*O12</f>
        <v>270452.5504892883</v>
      </c>
      <c r="P13" s="18">
        <f>$B$23*P12</f>
        <v>278566.12700396695</v>
      </c>
    </row>
    <row r="14" spans="1:16" ht="14.25">
      <c r="A14" t="s">
        <v>19</v>
      </c>
      <c r="B14" s="3">
        <f>B12/B10</f>
        <v>468.27640227497193</v>
      </c>
      <c r="C14" s="24"/>
      <c r="D14" s="21" t="s">
        <v>51</v>
      </c>
      <c r="E14" s="21"/>
      <c r="F14" s="20">
        <f>F12-F13</f>
        <v>3938307.84</v>
      </c>
      <c r="G14" s="20">
        <f aca="true" t="shared" si="1" ref="G14:P14">G12-G13</f>
        <v>4056457.0752</v>
      </c>
      <c r="H14" s="20">
        <f t="shared" si="1"/>
        <v>4178150.7874559998</v>
      </c>
      <c r="I14" s="20">
        <f t="shared" si="1"/>
        <v>4303495.31107968</v>
      </c>
      <c r="J14" s="20">
        <f t="shared" si="1"/>
        <v>4432600.170412071</v>
      </c>
      <c r="K14" s="20">
        <f t="shared" si="1"/>
        <v>4565578.175524433</v>
      </c>
      <c r="L14" s="20">
        <f t="shared" si="1"/>
        <v>4702545.520790166</v>
      </c>
      <c r="M14" s="20">
        <f t="shared" si="1"/>
        <v>4843621.886413872</v>
      </c>
      <c r="N14" s="20">
        <f t="shared" si="1"/>
        <v>4988930.543006289</v>
      </c>
      <c r="O14" s="20">
        <f t="shared" si="1"/>
        <v>5138598.459296478</v>
      </c>
      <c r="P14" s="20">
        <f t="shared" si="1"/>
        <v>5292756.413075372</v>
      </c>
    </row>
    <row r="15" spans="3:16" ht="14.25">
      <c r="C15" s="24"/>
      <c r="D15" t="s">
        <v>52</v>
      </c>
      <c r="F15" s="18">
        <f>B24</f>
        <v>1203500</v>
      </c>
      <c r="G15" s="18">
        <f>F15*(1+$B$27)</f>
        <v>1239605</v>
      </c>
      <c r="H15" s="18">
        <f>G15*(1+$B$27)</f>
        <v>1276793.1500000001</v>
      </c>
      <c r="I15" s="18">
        <f>H15*(1+$B$27)</f>
        <v>1315096.9445000002</v>
      </c>
      <c r="J15" s="18">
        <f>I15*(1+$B$27)</f>
        <v>1354549.8528350003</v>
      </c>
      <c r="K15" s="18">
        <f>J15*(1+$B$27)</f>
        <v>1395186.3484200502</v>
      </c>
      <c r="L15" s="18">
        <f>K15*(1+$B$27)</f>
        <v>1437041.9388726517</v>
      </c>
      <c r="M15" s="18">
        <f>L15*(1+$B$27)</f>
        <v>1480153.1970388312</v>
      </c>
      <c r="N15" s="18">
        <f>M15*(1+$B$27)</f>
        <v>1524557.7929499962</v>
      </c>
      <c r="O15" s="18">
        <f>N15*(1+$B$27)</f>
        <v>1570294.526738496</v>
      </c>
      <c r="P15" s="18">
        <f>O15*(1+$B$27)</f>
        <v>1617403.3625406509</v>
      </c>
    </row>
    <row r="16" spans="1:16" ht="15" customHeight="1" thickBot="1">
      <c r="A16" s="2"/>
      <c r="B16" s="30"/>
      <c r="C16" s="24"/>
      <c r="D16" s="22" t="s">
        <v>53</v>
      </c>
      <c r="F16" s="18">
        <f>B25</f>
        <v>41500</v>
      </c>
      <c r="G16" s="18">
        <f>F16*(1+$B$27)</f>
        <v>42745</v>
      </c>
      <c r="H16" s="18">
        <f>G16*(1+$B$27)</f>
        <v>44027.35</v>
      </c>
      <c r="I16" s="18">
        <f>H16*(1+$B$27)</f>
        <v>45348.1705</v>
      </c>
      <c r="J16" s="18">
        <f>I16*(1+$B$27)</f>
        <v>46708.615615</v>
      </c>
      <c r="K16" s="18">
        <f>J16*(1+$B$27)</f>
        <v>48109.874083450006</v>
      </c>
      <c r="L16" s="18">
        <f>K16*(1+$B$27)</f>
        <v>49553.17030595351</v>
      </c>
      <c r="M16" s="18">
        <f>L16*(1+$B$27)</f>
        <v>51039.76541513211</v>
      </c>
      <c r="N16" s="18">
        <f>M16*(1+$B$27)</f>
        <v>52570.958377586074</v>
      </c>
      <c r="O16" s="18">
        <f>N16*(1+$B$27)</f>
        <v>54148.087128913656</v>
      </c>
      <c r="P16" s="18">
        <f>O16*(1+$B$27)</f>
        <v>55772.529742781066</v>
      </c>
    </row>
    <row r="17" spans="3:16" ht="14.25">
      <c r="C17" s="24"/>
      <c r="D17" s="21" t="s">
        <v>54</v>
      </c>
      <c r="E17" s="21"/>
      <c r="F17" s="39">
        <f>F14-(F15+F16)</f>
        <v>2693307.84</v>
      </c>
      <c r="G17" s="33">
        <f aca="true" t="shared" si="2" ref="G17:P17">G14-(G15+G16)</f>
        <v>2774107.0752</v>
      </c>
      <c r="H17" s="33">
        <f t="shared" si="2"/>
        <v>2857330.2874559993</v>
      </c>
      <c r="I17" s="33">
        <f t="shared" si="2"/>
        <v>2943050.1960796798</v>
      </c>
      <c r="J17" s="33">
        <f t="shared" si="2"/>
        <v>3031341.7019620705</v>
      </c>
      <c r="K17" s="33">
        <f t="shared" si="2"/>
        <v>3122281.953020933</v>
      </c>
      <c r="L17" s="33">
        <f t="shared" si="2"/>
        <v>3215950.4116115607</v>
      </c>
      <c r="M17" s="33">
        <f t="shared" si="2"/>
        <v>3312428.923959909</v>
      </c>
      <c r="N17" s="33">
        <f t="shared" si="2"/>
        <v>3411801.7916787066</v>
      </c>
      <c r="O17" s="33">
        <f t="shared" si="2"/>
        <v>3514155.8454290684</v>
      </c>
      <c r="P17" s="33">
        <f t="shared" si="2"/>
        <v>3619580.5207919395</v>
      </c>
    </row>
    <row r="18" spans="2:16" ht="14.25">
      <c r="B18" s="5"/>
      <c r="C18" s="24"/>
      <c r="D18" s="22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1:16" ht="14.25">
      <c r="A19" s="26" t="s">
        <v>58</v>
      </c>
      <c r="C19" s="24"/>
      <c r="D19" s="22" t="s">
        <v>63</v>
      </c>
      <c r="F19" s="18">
        <f>$B$42*$B$44</f>
        <v>1100000</v>
      </c>
      <c r="G19" s="18">
        <f aca="true" t="shared" si="3" ref="G19:P19">$B$42*$B$44</f>
        <v>1100000</v>
      </c>
      <c r="H19" s="18">
        <f t="shared" si="3"/>
        <v>1100000</v>
      </c>
      <c r="I19" s="18">
        <f t="shared" si="3"/>
        <v>1100000</v>
      </c>
      <c r="J19" s="18">
        <f t="shared" si="3"/>
        <v>1100000</v>
      </c>
      <c r="K19" s="18">
        <f t="shared" si="3"/>
        <v>1100000</v>
      </c>
      <c r="L19" s="18">
        <f t="shared" si="3"/>
        <v>1100000</v>
      </c>
      <c r="M19" s="18">
        <f t="shared" si="3"/>
        <v>1100000</v>
      </c>
      <c r="N19" s="18">
        <f t="shared" si="3"/>
        <v>1100000</v>
      </c>
      <c r="O19" s="18">
        <f t="shared" si="3"/>
        <v>1100000</v>
      </c>
      <c r="P19" s="18">
        <f t="shared" si="3"/>
        <v>1100000</v>
      </c>
    </row>
    <row r="20" spans="1:16" ht="14.25">
      <c r="A20" s="27"/>
      <c r="C20" s="24"/>
      <c r="D20" s="22" t="s">
        <v>64</v>
      </c>
      <c r="F20" s="18">
        <f>F17-F19</f>
        <v>1593307.8399999999</v>
      </c>
      <c r="G20" s="18">
        <f aca="true" t="shared" si="4" ref="G20:P20">G17-G19</f>
        <v>1674107.0751999998</v>
      </c>
      <c r="H20" s="18">
        <f t="shared" si="4"/>
        <v>1757330.2874559993</v>
      </c>
      <c r="I20" s="18">
        <f t="shared" si="4"/>
        <v>1843050.1960796798</v>
      </c>
      <c r="J20" s="18">
        <f t="shared" si="4"/>
        <v>1931341.7019620705</v>
      </c>
      <c r="K20" s="18">
        <f t="shared" si="4"/>
        <v>2022281.953020933</v>
      </c>
      <c r="L20" s="18">
        <f t="shared" si="4"/>
        <v>2115950.4116115607</v>
      </c>
      <c r="M20" s="18">
        <f t="shared" si="4"/>
        <v>2212428.923959909</v>
      </c>
      <c r="N20" s="18">
        <f t="shared" si="4"/>
        <v>2311801.7916787066</v>
      </c>
      <c r="O20" s="18">
        <f t="shared" si="4"/>
        <v>2414155.8454290684</v>
      </c>
      <c r="P20" s="18">
        <f t="shared" si="4"/>
        <v>2519580.5207919395</v>
      </c>
    </row>
    <row r="21" spans="1:16" ht="14.25">
      <c r="A21" t="s">
        <v>20</v>
      </c>
      <c r="B21" s="8">
        <f>2.8*B10</f>
        <v>328865.6</v>
      </c>
      <c r="C21" s="24"/>
      <c r="D21" s="22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1:15" ht="14.25">
      <c r="A22" t="s">
        <v>21</v>
      </c>
      <c r="B22" s="5">
        <f>100*B11</f>
        <v>16600</v>
      </c>
      <c r="C22" s="24"/>
      <c r="D22" s="22" t="s">
        <v>55</v>
      </c>
      <c r="F22" s="12" t="s">
        <v>56</v>
      </c>
      <c r="G22" s="12" t="s">
        <v>56</v>
      </c>
      <c r="H22" s="12" t="s">
        <v>56</v>
      </c>
      <c r="I22" s="12" t="s">
        <v>56</v>
      </c>
      <c r="J22" s="12" t="s">
        <v>56</v>
      </c>
      <c r="K22" s="12" t="s">
        <v>56</v>
      </c>
      <c r="L22" s="12" t="s">
        <v>56</v>
      </c>
      <c r="M22" s="12" t="s">
        <v>56</v>
      </c>
      <c r="N22" s="12" t="s">
        <v>56</v>
      </c>
      <c r="O22" s="18">
        <v>65810554.9234898</v>
      </c>
    </row>
    <row r="23" spans="1:15" ht="14.25">
      <c r="A23" t="s">
        <v>22</v>
      </c>
      <c r="B23" s="10">
        <v>0.05</v>
      </c>
      <c r="C23" s="24"/>
      <c r="D23" s="22" t="s">
        <v>61</v>
      </c>
      <c r="F23" s="12" t="s">
        <v>56</v>
      </c>
      <c r="G23" s="12" t="s">
        <v>56</v>
      </c>
      <c r="H23" s="12" t="s">
        <v>56</v>
      </c>
      <c r="I23" s="12" t="s">
        <v>56</v>
      </c>
      <c r="J23" s="12" t="s">
        <v>56</v>
      </c>
      <c r="K23" s="12" t="s">
        <v>56</v>
      </c>
      <c r="L23" s="12" t="s">
        <v>56</v>
      </c>
      <c r="M23" s="12" t="s">
        <v>56</v>
      </c>
      <c r="N23" s="12" t="s">
        <v>56</v>
      </c>
      <c r="O23" s="18">
        <f>O22*B32</f>
        <v>1316211.0984697961</v>
      </c>
    </row>
    <row r="24" spans="1:15" ht="14.25">
      <c r="A24" t="s">
        <v>23</v>
      </c>
      <c r="B24" s="8">
        <f>7250*B11</f>
        <v>1203500</v>
      </c>
      <c r="C24" s="24"/>
      <c r="D24" s="22" t="s">
        <v>62</v>
      </c>
      <c r="F24" s="12" t="s">
        <v>56</v>
      </c>
      <c r="G24" s="12" t="s">
        <v>56</v>
      </c>
      <c r="H24" s="12" t="s">
        <v>56</v>
      </c>
      <c r="I24" s="12" t="s">
        <v>56</v>
      </c>
      <c r="J24" s="12" t="s">
        <v>56</v>
      </c>
      <c r="K24" s="12" t="s">
        <v>56</v>
      </c>
      <c r="L24" s="12" t="s">
        <v>56</v>
      </c>
      <c r="M24" s="12" t="s">
        <v>56</v>
      </c>
      <c r="N24" s="12" t="s">
        <v>56</v>
      </c>
      <c r="O24" s="18">
        <f>-B44</f>
        <v>-27500000</v>
      </c>
    </row>
    <row r="25" spans="1:15" ht="14.25">
      <c r="A25" t="s">
        <v>24</v>
      </c>
      <c r="B25" s="9">
        <f>250*B11</f>
        <v>41500</v>
      </c>
      <c r="C25" s="24"/>
      <c r="O25" s="19"/>
    </row>
    <row r="26" spans="1:15" ht="14.25">
      <c r="A26" t="s">
        <v>25</v>
      </c>
      <c r="B26" s="10">
        <v>0.03</v>
      </c>
      <c r="C26" s="24"/>
      <c r="D26" s="21" t="s">
        <v>65</v>
      </c>
      <c r="E26" s="34">
        <f>-B44</f>
        <v>-27500000</v>
      </c>
      <c r="F26" s="33">
        <v>1593307.8399999999</v>
      </c>
      <c r="G26" s="33">
        <v>1674107.0751999998</v>
      </c>
      <c r="H26" s="33">
        <v>1757330.2874559993</v>
      </c>
      <c r="I26" s="33">
        <v>1843050.1960796798</v>
      </c>
      <c r="J26" s="33">
        <v>1931341.7019620705</v>
      </c>
      <c r="K26" s="33">
        <v>2022281.953020933</v>
      </c>
      <c r="L26" s="33">
        <v>2115950.4116115607</v>
      </c>
      <c r="M26" s="33">
        <v>2212428.923959909</v>
      </c>
      <c r="N26" s="33">
        <v>2311801.7916787066</v>
      </c>
      <c r="O26" s="20">
        <f>O22-O23+O24</f>
        <v>36994343.82502001</v>
      </c>
    </row>
    <row r="27" spans="1:15" ht="14.25">
      <c r="A27" t="s">
        <v>26</v>
      </c>
      <c r="B27" s="10">
        <v>0.03</v>
      </c>
      <c r="C27" s="24"/>
      <c r="D27" s="21" t="s">
        <v>66</v>
      </c>
      <c r="E27" s="37">
        <f>-55000000</f>
        <v>-55000000</v>
      </c>
      <c r="F27" s="35">
        <v>2693307.84</v>
      </c>
      <c r="G27" s="35">
        <v>2774107.0752</v>
      </c>
      <c r="H27" s="35">
        <v>2857330.2874559993</v>
      </c>
      <c r="I27" s="35">
        <v>2943050.1960796798</v>
      </c>
      <c r="J27" s="35">
        <v>3031341.7019620705</v>
      </c>
      <c r="K27" s="35">
        <v>3122281.953020933</v>
      </c>
      <c r="L27" s="35">
        <v>3215950.4116115607</v>
      </c>
      <c r="M27" s="35">
        <v>3312428.923959909</v>
      </c>
      <c r="N27" s="35">
        <v>3411801.7916787066</v>
      </c>
      <c r="O27" s="33">
        <f>O22-O23</f>
        <v>64494343.82502001</v>
      </c>
    </row>
    <row r="28" spans="1:3" ht="15" thickBot="1">
      <c r="A28" s="2"/>
      <c r="B28" s="36"/>
      <c r="C28" s="24"/>
    </row>
    <row r="29" spans="2:5" ht="14.25">
      <c r="B29" s="6"/>
      <c r="C29" s="24"/>
      <c r="D29" t="s">
        <v>11</v>
      </c>
      <c r="E29" s="41">
        <f>IRR(E26:O26)</f>
        <v>0.0871991259374536</v>
      </c>
    </row>
    <row r="30" spans="1:5" ht="14.25">
      <c r="A30" s="26" t="s">
        <v>59</v>
      </c>
      <c r="B30" s="6"/>
      <c r="C30" s="24"/>
      <c r="D30" t="s">
        <v>10</v>
      </c>
      <c r="E30" s="41">
        <f>IRR(E27:O27)</f>
        <v>0.06342239892859958</v>
      </c>
    </row>
    <row r="31" spans="2:3" ht="14.25">
      <c r="B31" s="6"/>
      <c r="C31" s="24"/>
    </row>
    <row r="32" spans="1:3" ht="14.25">
      <c r="A32" t="s">
        <v>30</v>
      </c>
      <c r="B32" s="10">
        <v>0.02</v>
      </c>
      <c r="C32" s="24"/>
    </row>
    <row r="33" spans="1:3" ht="14.25">
      <c r="A33" t="s">
        <v>31</v>
      </c>
      <c r="B33" s="28">
        <v>0.055</v>
      </c>
      <c r="C33" s="24"/>
    </row>
    <row r="34" spans="1:3" ht="14.25">
      <c r="A34" t="s">
        <v>4</v>
      </c>
      <c r="B34" s="5" t="s">
        <v>28</v>
      </c>
      <c r="C34" s="24"/>
    </row>
    <row r="35" spans="1:3" ht="14.25">
      <c r="A35" t="s">
        <v>5</v>
      </c>
      <c r="B35" s="5">
        <v>2027</v>
      </c>
      <c r="C35" s="24"/>
    </row>
    <row r="36" spans="1:3" ht="14.25">
      <c r="A36" t="s">
        <v>60</v>
      </c>
      <c r="B36" s="29">
        <f>P17/B33</f>
        <v>65810554.92348981</v>
      </c>
      <c r="C36" s="24"/>
    </row>
    <row r="37" spans="1:3" ht="12.75" customHeight="1" thickBot="1">
      <c r="A37" s="2"/>
      <c r="B37" s="30"/>
      <c r="C37" s="24"/>
    </row>
    <row r="38" ht="14.25">
      <c r="C38" s="24"/>
    </row>
    <row r="39" spans="1:3" ht="14.25">
      <c r="A39" s="38" t="s">
        <v>6</v>
      </c>
      <c r="C39" s="24"/>
    </row>
    <row r="40" spans="2:3" ht="14.25">
      <c r="B40" s="10">
        <v>0.5</v>
      </c>
      <c r="C40" s="24"/>
    </row>
    <row r="41" spans="1:3" ht="14.25">
      <c r="A41" t="s">
        <v>7</v>
      </c>
      <c r="B41" s="5" t="s">
        <v>33</v>
      </c>
      <c r="C41" s="24"/>
    </row>
    <row r="42" spans="1:3" ht="14.25">
      <c r="A42" t="s">
        <v>32</v>
      </c>
      <c r="B42" s="10">
        <v>0.04</v>
      </c>
      <c r="C42" s="24"/>
    </row>
    <row r="43" spans="1:3" ht="14.25">
      <c r="A43" t="s">
        <v>8</v>
      </c>
      <c r="B43" s="5" t="s">
        <v>28</v>
      </c>
      <c r="C43" s="24"/>
    </row>
    <row r="44" spans="1:3" ht="14.25">
      <c r="A44" t="s">
        <v>35</v>
      </c>
      <c r="B44" s="7">
        <f>B40*B12</f>
        <v>27500000</v>
      </c>
      <c r="C44" s="24"/>
    </row>
    <row r="45" spans="1:3" ht="14.25">
      <c r="A45" t="s">
        <v>34</v>
      </c>
      <c r="B45" s="12"/>
      <c r="C45" s="24"/>
    </row>
    <row r="46" ht="14.25">
      <c r="C46" s="24"/>
    </row>
    <row r="47" ht="14.25">
      <c r="C47" s="24"/>
    </row>
    <row r="48" ht="14.25">
      <c r="C48" s="24"/>
    </row>
    <row r="49" ht="14.25">
      <c r="C49" s="24"/>
    </row>
    <row r="50" ht="14.25">
      <c r="C50" s="24"/>
    </row>
    <row r="51" ht="14.25">
      <c r="C51" s="24"/>
    </row>
    <row r="52" ht="14.25">
      <c r="C52" s="24"/>
    </row>
    <row r="53" ht="14.25">
      <c r="C53" s="24"/>
    </row>
    <row r="54" ht="14.25">
      <c r="C54" s="24"/>
    </row>
    <row r="55" ht="14.25">
      <c r="C55" s="24"/>
    </row>
    <row r="56" ht="14.25">
      <c r="C56" s="24"/>
    </row>
    <row r="57" ht="14.25">
      <c r="C57" s="24"/>
    </row>
    <row r="58" ht="14.25">
      <c r="C58" s="24"/>
    </row>
    <row r="59" ht="14.25">
      <c r="C59" s="24"/>
    </row>
    <row r="60" ht="14.25">
      <c r="C60" s="24"/>
    </row>
    <row r="61" ht="14.25">
      <c r="C61" s="24"/>
    </row>
    <row r="62" ht="15" thickBot="1">
      <c r="C62" s="2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Oh</dc:creator>
  <cp:keywords/>
  <dc:description/>
  <cp:lastModifiedBy>Asus</cp:lastModifiedBy>
  <dcterms:created xsi:type="dcterms:W3CDTF">2017-04-26T06:28:12Z</dcterms:created>
  <dcterms:modified xsi:type="dcterms:W3CDTF">2017-08-26T16:59:29Z</dcterms:modified>
  <cp:category/>
  <cp:version/>
  <cp:contentType/>
  <cp:contentStatus/>
</cp:coreProperties>
</file>