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5600" windowHeight="15540" tabRatio="500" activeTab="0"/>
  </bookViews>
  <sheets>
    <sheet name="Operating Model" sheetId="1" r:id="rId1"/>
    <sheet name="Income Statement" sheetId="2" r:id="rId2"/>
    <sheet name="Balance Sheet" sheetId="3" r:id="rId3"/>
    <sheet name="Cash Flow Statement" sheetId="4" r:id="rId4"/>
  </sheets>
  <definedNames>
    <definedName name="Hist_Yr">'Operating Model'!$D$51</definedName>
  </definedNames>
  <calcPr fullCalcOnLoad="1"/>
</workbook>
</file>

<file path=xl/sharedStrings.xml><?xml version="1.0" encoding="utf-8"?>
<sst xmlns="http://schemas.openxmlformats.org/spreadsheetml/2006/main" count="520" uniqueCount="242">
  <si>
    <t>TAPESTRY, INC.</t>
  </si>
  <si>
    <t>10-K</t>
  </si>
  <si>
    <t>08/18/2017</t>
  </si>
  <si>
    <t/>
  </si>
  <si>
    <t>CONSOLIDATED BALANCE SHEETS</t>
  </si>
  <si>
    <t>ASSETS</t>
  </si>
  <si>
    <t>Current Assets:</t>
  </si>
  <si>
    <t>Cash and cash equivalents</t>
  </si>
  <si>
    <t>Short-term investments</t>
  </si>
  <si>
    <t>Trade accounts receivable, less allowances</t>
  </si>
  <si>
    <t>Inventories</t>
  </si>
  <si>
    <t>Income tax receivable</t>
  </si>
  <si>
    <t>Prepaid expenses</t>
  </si>
  <si>
    <t>Other current assets</t>
  </si>
  <si>
    <t>Total current assets</t>
  </si>
  <si>
    <t>Property and equipment, net</t>
  </si>
  <si>
    <t>Long-term investments</t>
  </si>
  <si>
    <t>Goodwill</t>
  </si>
  <si>
    <t>Intangible assets</t>
  </si>
  <si>
    <t>Deferred income taxes</t>
  </si>
  <si>
    <t>Other assets</t>
  </si>
  <si>
    <t>Total assets</t>
  </si>
  <si>
    <t>LIABILITIES AND STOCKHOLDERS? EQUITY</t>
  </si>
  <si>
    <t>Current Liabilities:</t>
  </si>
  <si>
    <t>Accounts payable</t>
  </si>
  <si>
    <t>Accrued liabilities</t>
  </si>
  <si>
    <t>Current debt</t>
  </si>
  <si>
    <t>Total current liabilities</t>
  </si>
  <si>
    <t>Long-term debt</t>
  </si>
  <si>
    <t>Other liabilities</t>
  </si>
  <si>
    <t>Total liabilities</t>
  </si>
  <si>
    <t>See Note 11 on commitments and contingencies</t>
  </si>
  <si>
    <t>Stockholders? Equity:</t>
  </si>
  <si>
    <t>Additional paid-in-capital</t>
  </si>
  <si>
    <t>Retained earnings (accumulated deficit)</t>
  </si>
  <si>
    <t>Accumulated other comprehensive loss</t>
  </si>
  <si>
    <t>Total stockholders? equity</t>
  </si>
  <si>
    <t>Total liabilities and stockholders? equity</t>
  </si>
  <si>
    <t>____________________________</t>
  </si>
  <si>
    <t>CONSOLIDATED STATEMENTS OF INCOME</t>
  </si>
  <si>
    <t>Net sales</t>
  </si>
  <si>
    <t>Cost of sales</t>
  </si>
  <si>
    <t>Gross profit</t>
  </si>
  <si>
    <t>Selling, general and administrative expenses</t>
  </si>
  <si>
    <t>Operating income</t>
  </si>
  <si>
    <t>Interest expense, net</t>
  </si>
  <si>
    <t>Income before provision for income taxes</t>
  </si>
  <si>
    <t>Provision for income taxes</t>
  </si>
  <si>
    <t>Net income</t>
  </si>
  <si>
    <t>Net income per share:</t>
  </si>
  <si>
    <t>Basic</t>
  </si>
  <si>
    <t>Diluted</t>
  </si>
  <si>
    <t>Shares used in computing net income per</t>
  </si>
  <si>
    <t>share:</t>
  </si>
  <si>
    <t>Cash dividends declared per common share</t>
  </si>
  <si>
    <t>CONSOLIDATED STATEMENTS OF CASH FLOWS</t>
  </si>
  <si>
    <t>CASH FLOWS PROVIDED BY OPERATING ACTIVITIES</t>
  </si>
  <si>
    <t>Adjustments to reconcile net income to</t>
  </si>
  <si>
    <t>net cash provided by operating activities:</t>
  </si>
  <si>
    <t>Depreciation and amortization</t>
  </si>
  <si>
    <t>Provision for bad debt</t>
  </si>
  <si>
    <t>Share-based compensation</t>
  </si>
  <si>
    <t>Excess tax effect from share-based compensation</t>
  </si>
  <si>
    <t>Restructuring activities</t>
  </si>
  <si>
    <t>Other noncash charges, net</t>
  </si>
  <si>
    <t>Changes in operating assets and liabilities:</t>
  </si>
  <si>
    <t>Trade accounts receivable</t>
  </si>
  <si>
    <t>Net cash provided by operating activities</t>
  </si>
  <si>
    <t>CASH FLOWS PROVIDED BY (USED IN) INVESTING</t>
  </si>
  <si>
    <t>ACTIVITIES</t>
  </si>
  <si>
    <t>Sale of former headquarters, net of expenses</t>
  </si>
  <si>
    <t>Acquisitions, net of cash acquired</t>
  </si>
  <si>
    <t>Purchases of property and equipment</t>
  </si>
  <si>
    <t>Purchases of investments</t>
  </si>
  <si>
    <t>Proceeds from maturities and sales of investments</t>
  </si>
  <si>
    <t>Acquisition of lease rights, net of proceeds</t>
  </si>
  <si>
    <t>Net cash provided by (used in) investing</t>
  </si>
  <si>
    <t>CASH FLOWS PROVIDED BY (USED IN) FINANCING</t>
  </si>
  <si>
    <t>Dividend payments</t>
  </si>
  <si>
    <t>Debt issuance costs</t>
  </si>
  <si>
    <t>Repayment of debt</t>
  </si>
  <si>
    <t>Proceeds from share-based awards</t>
  </si>
  <si>
    <t>Borrowings under revolving credit facility</t>
  </si>
  <si>
    <t>Repayment of revolving credit facility</t>
  </si>
  <si>
    <t>Taxes paid to net settle share-based awards</t>
  </si>
  <si>
    <t>Net cash provided by (used in) financing</t>
  </si>
  <si>
    <t>Increase (decrease) in cash and cash equivalents</t>
  </si>
  <si>
    <t>Cash and cash equivalents at end of year</t>
  </si>
  <si>
    <t>Supplemental information:</t>
  </si>
  <si>
    <t>Cash paid for income taxes, net</t>
  </si>
  <si>
    <t>Cash paid for interest</t>
  </si>
  <si>
    <t>Noncash investing activity ? property</t>
  </si>
  <si>
    <t>and equipment obligations</t>
  </si>
  <si>
    <t>OPERATING MODEL</t>
  </si>
  <si>
    <t>Historical</t>
  </si>
  <si>
    <t>Projected</t>
  </si>
  <si>
    <t>Financial Statement Drivers:</t>
  </si>
  <si>
    <t>Units:</t>
  </si>
  <si>
    <t>Income Statement Drivers:</t>
  </si>
  <si>
    <t>Revenue Growth:</t>
  </si>
  <si>
    <t>%</t>
  </si>
  <si>
    <t>Gross Margin:</t>
  </si>
  <si>
    <t>SG&amp;A % Revenue:</t>
  </si>
  <si>
    <t>Amortization of Intangible Assets:</t>
  </si>
  <si>
    <t>$ M</t>
  </si>
  <si>
    <t>Impairment of Goodwill:</t>
  </si>
  <si>
    <t>Amortization of Debt:</t>
  </si>
  <si>
    <t>Beginning Debt Balance:</t>
  </si>
  <si>
    <t>Ending Debt Balance:</t>
  </si>
  <si>
    <t>Interest Expense:</t>
  </si>
  <si>
    <t>Interest Income:</t>
  </si>
  <si>
    <t>Income from Discontinued Operations:</t>
  </si>
  <si>
    <t>Balance Sheet Drivers:</t>
  </si>
  <si>
    <t>Days Sales Outstanding:</t>
  </si>
  <si>
    <t># Days</t>
  </si>
  <si>
    <t>Days Sales of Inventory:</t>
  </si>
  <si>
    <t>Days Payable Outstanding:</t>
  </si>
  <si>
    <t>Prepaid Expenses &amp; Other % SG&amp;A:</t>
  </si>
  <si>
    <t>Other Long-Term Assets % Revenue:</t>
  </si>
  <si>
    <t>Other Current Liabilities % SG&amp;A:</t>
  </si>
  <si>
    <t>Cash Flow Statement Drivers:</t>
  </si>
  <si>
    <t>Capital Expenditures:</t>
  </si>
  <si>
    <t>Depreciation % Revenue:</t>
  </si>
  <si>
    <t>Stock-Based Compensation % Revenue:</t>
  </si>
  <si>
    <t>Deferred Taxes % Taxes:</t>
  </si>
  <si>
    <t>Dividends % Net Income:</t>
  </si>
  <si>
    <t>Stock Repurchases:</t>
  </si>
  <si>
    <t>Other Non-Cash Items:</t>
  </si>
  <si>
    <t>Other Investing Items:</t>
  </si>
  <si>
    <t>Other Financing Items:</t>
  </si>
  <si>
    <t>FX Rate Effects % Revenue:</t>
  </si>
  <si>
    <t>Income Statement:</t>
  </si>
  <si>
    <t>Total Revenue:</t>
  </si>
  <si>
    <t>Cost of Goods Sold (COGS):</t>
  </si>
  <si>
    <t>Gross Profit:</t>
  </si>
  <si>
    <t>Operating Expenses:</t>
  </si>
  <si>
    <t>(+) Selling, General &amp; Administrative:</t>
  </si>
  <si>
    <t>(+) Amortization of Intangible Assets:</t>
  </si>
  <si>
    <t>(+) Impairment of Goodwill:</t>
  </si>
  <si>
    <t>Total Operating Expenses:</t>
  </si>
  <si>
    <t>Operating Income (EBIT):</t>
  </si>
  <si>
    <t>Operating (EBIT) Margin:</t>
  </si>
  <si>
    <t>Other Income / (Expense):</t>
  </si>
  <si>
    <t>(-) Interest Expense:</t>
  </si>
  <si>
    <t>(+) Interest and Other Income:</t>
  </si>
  <si>
    <t>Total Other Income / (Expense):</t>
  </si>
  <si>
    <t>Pre-Tax Income:</t>
  </si>
  <si>
    <t>(-) Provision For Income Taxes:</t>
  </si>
  <si>
    <t>Income from Continuing Operations:</t>
  </si>
  <si>
    <t>(+) Income from Discontinued Operations:</t>
  </si>
  <si>
    <t>Net Income:</t>
  </si>
  <si>
    <t>Balance Sheet:</t>
  </si>
  <si>
    <t>ASSETS:</t>
  </si>
  <si>
    <t>Accounts Receivable:</t>
  </si>
  <si>
    <t>Inventory:</t>
  </si>
  <si>
    <t>Total Current Assets:</t>
  </si>
  <si>
    <t>Non-Current Assets:</t>
  </si>
  <si>
    <t>Goodwill:</t>
  </si>
  <si>
    <t>Total Assets:</t>
  </si>
  <si>
    <t>LIABILITIES AND EQUITY:</t>
  </si>
  <si>
    <t>Total Current Liabilities:</t>
  </si>
  <si>
    <t>Non-Current Liabilities:</t>
  </si>
  <si>
    <t>Total Non-Current Liabilities:</t>
  </si>
  <si>
    <t>Total Liabilities:</t>
  </si>
  <si>
    <t>Equity:</t>
  </si>
  <si>
    <t>Total Liabilities &amp; Equity:</t>
  </si>
  <si>
    <t>Balance Check:</t>
  </si>
  <si>
    <t>Cash Flow Statement:</t>
  </si>
  <si>
    <t>CASH FLOWS FROM OPERATING ACTIVITIES:</t>
  </si>
  <si>
    <t>Adjustments for Non-Cash Charges:</t>
  </si>
  <si>
    <t>Changes in Operating Assets and Liabilities:</t>
  </si>
  <si>
    <t>Net Cash Provided by Operating Activities:</t>
  </si>
  <si>
    <t>CASH FLOWS FROM INVESTING ACTIVITIES:</t>
  </si>
  <si>
    <t>Net Cash Used in Investing Activities:</t>
  </si>
  <si>
    <t>CASH FLOWS FROM FINANCING ACTIVITIES:</t>
  </si>
  <si>
    <t>Net Cash Provided by Financing Activities:</t>
  </si>
  <si>
    <t>FX Rate Effects:</t>
  </si>
  <si>
    <t>Change in Cash &amp; Cash Equivalents:</t>
  </si>
  <si>
    <t>Beginning Cash:</t>
  </si>
  <si>
    <t>Ending Cash:</t>
  </si>
  <si>
    <t>Other Liabilities % SG&amp;A:</t>
  </si>
  <si>
    <t>Accrued Liabilities % SG&amp;A:</t>
  </si>
  <si>
    <t>Units</t>
  </si>
  <si>
    <t>Short-term investments:</t>
  </si>
  <si>
    <t>Income tax receivable:</t>
  </si>
  <si>
    <t>Property and equipment, net:</t>
  </si>
  <si>
    <t>Long-term investments:</t>
  </si>
  <si>
    <t>Intangible assets:</t>
  </si>
  <si>
    <t>Deferred income taxes:</t>
  </si>
  <si>
    <t>Other assets:</t>
  </si>
  <si>
    <t>Accounts payable:</t>
  </si>
  <si>
    <t>Accrued liabilities:</t>
  </si>
  <si>
    <t>Current debt:</t>
  </si>
  <si>
    <t>Preferred Stock</t>
  </si>
  <si>
    <t>Common Stock</t>
  </si>
  <si>
    <t>Total Equity:</t>
  </si>
  <si>
    <t>Depreciation and amortization:</t>
  </si>
  <si>
    <t>Provision for bad debt:</t>
  </si>
  <si>
    <t>Share-based compensation:</t>
  </si>
  <si>
    <t>Excess tax effect from share-based :compensation</t>
  </si>
  <si>
    <t>Restructuring activities:</t>
  </si>
  <si>
    <t>Other noncash charges, net:</t>
  </si>
  <si>
    <t>Trade accounts receivable:</t>
  </si>
  <si>
    <t>Inventories:</t>
  </si>
  <si>
    <t>Other liabilities:</t>
  </si>
  <si>
    <t>Hudson Yards sale of investments</t>
  </si>
  <si>
    <t>Acquisition of interest in equity method investment</t>
  </si>
  <si>
    <t>Hudson Yards sale of investments:</t>
  </si>
  <si>
    <t>Sale of former headquarters, net of expenses:</t>
  </si>
  <si>
    <t>Acquisition of interest in equity method investment:</t>
  </si>
  <si>
    <t>Acquisitions, net of cash acquired:</t>
  </si>
  <si>
    <t>Purchases of property and equipment:</t>
  </si>
  <si>
    <t>Purchases of investments:</t>
  </si>
  <si>
    <t>Proceeds from maturities and sales of investments:</t>
  </si>
  <si>
    <t>Acquisition of lease rights, net of proceeds:</t>
  </si>
  <si>
    <t>Proceeds from issuance of long-term debt, net</t>
  </si>
  <si>
    <t>Acquisition-related payment of contingent consideration</t>
  </si>
  <si>
    <t>FX Rate Changes on Cash</t>
  </si>
  <si>
    <t>Cash and cash equivalents at beginning of year</t>
  </si>
  <si>
    <t>Dividend payments:</t>
  </si>
  <si>
    <t>Proceeds from issuance of long-term debt, net:</t>
  </si>
  <si>
    <t>Debt issuance costs:</t>
  </si>
  <si>
    <t>Repayment of debt:</t>
  </si>
  <si>
    <t>Proceeds from share-based awards:</t>
  </si>
  <si>
    <t>Borrowings under revolving credit facility:</t>
  </si>
  <si>
    <t>Repayment of revolving credit facility:</t>
  </si>
  <si>
    <t>Taxes paid to net settle share-based awards:</t>
  </si>
  <si>
    <t>Excess tax effect from share-based compensation:</t>
  </si>
  <si>
    <t>Acquisition-related payment of contingent consideration:</t>
  </si>
  <si>
    <t>General Assumptions:</t>
  </si>
  <si>
    <t>Company Name:</t>
  </si>
  <si>
    <t>Ticker:</t>
  </si>
  <si>
    <t>Current Share Price:</t>
  </si>
  <si>
    <t>Last Historical Year:</t>
  </si>
  <si>
    <t>Annual Gross Margin Improvement:</t>
  </si>
  <si>
    <t>Effective Tax Rate:</t>
  </si>
  <si>
    <t>Interest Rate on Debt:</t>
  </si>
  <si>
    <t>Interest Rate on Cash:</t>
  </si>
  <si>
    <t>TPR</t>
  </si>
  <si>
    <t>Payback</t>
  </si>
  <si>
    <t>Income Tax Receivable % Taxes:</t>
  </si>
  <si>
    <t>Prepaid expenses &amp; Other Current Assets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</si>
</sst>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&quot;$&quot;#,##0.00;[Red]\(&quot;$&quot;#,##0.00\)"/>
    <numFmt numFmtId="165" formatCode="#,##0.00;[Red]\(#,##0.00\)"/>
    <numFmt numFmtId="167" formatCode="_(#,##0.0%_);\(#,##0.0%\);_(&quot;–&quot;_)_%;_(@_)_%"/>
    <numFmt numFmtId="168" formatCode="0.0%;\(0.0%\)"/>
    <numFmt numFmtId="169" formatCode="0.0%"/>
    <numFmt numFmtId="170" formatCode="_(&quot;$&quot;* #,##0.0_);_(&quot;$&quot;* \(#,##0.0\);_(&quot;$&quot;* &quot;-&quot;?_);_(@_)"/>
    <numFmt numFmtId="171" formatCode="_(* #,##0.0_);_(* \(#,##0.0\);_(* &quot;-&quot;?_);_(@_)"/>
    <numFmt numFmtId="172" formatCode="#,##0.0_);\(#,##0.0\)"/>
    <numFmt numFmtId="173" formatCode="_(* #,##0.000_);_(* \(#,##0.000\);_(* &quot;-&quot;?_);_(@_)"/>
    <numFmt numFmtId="174" formatCode="&quot;$&quot;#,##0.000\);\(&quot;$&quot;#,##0.000\);&quot;OK!&quot;;&quot;ERROR&quot;"/>
    <numFmt numFmtId="175" formatCode="_(* #,##0.00_);_(* \(#,##0.00\);_(* &quot;-&quot;??_);_(@_)"/>
    <numFmt numFmtId="179" formatCode="_-&quot;$&quot;* #,##0.0_-;\-&quot;$&quot;* #,##0.0_-;_-&quot;$&quot;* &quot;-&quot;?_-;_-@_-"/>
    <numFmt numFmtId="181" formatCode="_(&quot;$&quot;* #,##0.00_);_(&quot;$&quot;* \(#,##0.00\);_(&quot;$&quot;* &quot;-&quot;??_);_(@_)"/>
    <numFmt numFmtId="182" formatCode="yyyy\-mm\-dd"/>
    <numFmt numFmtId="183" formatCode="_(#,##0.00%_);\(#,##0.00%\);_(&quot;–&quot;_)_%;_(@_)_%"/>
  </numFmts>
  <fonts count="14"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9"/>
      <color indexed="63"/>
      <name val="Helvetica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i/>
      <sz val="12"/>
      <color indexed="8"/>
      <name val="Calibri"/>
      <family val="2"/>
    </font>
    <font>
      <sz val="12"/>
      <color indexed="12"/>
      <name val="Calibri"/>
      <family val="2"/>
    </font>
    <font>
      <b/>
      <sz val="12"/>
      <color indexed="12"/>
      <name val="Calibri"/>
      <family val="2"/>
    </font>
    <font>
      <i/>
      <sz val="12"/>
      <color indexed="12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-0.49994000792503357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50003623962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rgb="FFB2B2B2"/>
      </left>
      <right>
        <color indexed="63"/>
      </right>
      <top style="thin">
        <color rgb="FFB2B2B2"/>
      </top>
      <bottom style="thin">
        <color rgb="FFB2B2B2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  <xf numFmtId="0" fontId="3" fillId="0" borderId="0">
      <alignment/>
      <protection/>
    </xf>
  </cellStyleXfs>
  <cellXfs count="125">
    <xf numFmtId="0" fontId="0" fillId="0" borderId="0" xfId="0" applyFont="1" applyAlignment="1">
      <alignment/>
    </xf>
    <xf numFmtId="0" fontId="3" fillId="0" borderId="0" xfId="21">
      <alignment/>
      <protection/>
    </xf>
    <xf numFmtId="0" fontId="4" fillId="0" borderId="0" xfId="21" applyFont="1" applyFill="1" applyAlignment="1" applyProtection="1">
      <alignment/>
      <protection/>
    </xf>
    <xf numFmtId="0" fontId="5" fillId="0" borderId="0" xfId="21" applyFont="1">
      <alignment/>
      <protection/>
    </xf>
    <xf numFmtId="0" fontId="5" fillId="0" borderId="0" xfId="21" applyFont="1" applyFill="1" applyAlignment="1" applyProtection="1">
      <alignment horizontal="right"/>
      <protection/>
    </xf>
    <xf numFmtId="0" fontId="5" fillId="0" borderId="0" xfId="2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right"/>
      <protection/>
    </xf>
    <xf numFmtId="164" fontId="5" fillId="0" borderId="0" xfId="21" applyNumberFormat="1" applyFont="1" applyFill="1" applyAlignment="1" applyProtection="1">
      <alignment horizontal="right"/>
      <protection/>
    </xf>
    <xf numFmtId="165" fontId="5" fillId="0" borderId="0" xfId="21" applyNumberFormat="1" applyFont="1" applyFill="1" applyAlignment="1" applyProtection="1">
      <alignment horizontal="right"/>
      <protection/>
    </xf>
    <xf numFmtId="0" fontId="4" fillId="0" borderId="0" xfId="21" applyFont="1" applyFill="1" applyAlignment="1" applyProtection="1">
      <alignment/>
      <protection/>
    </xf>
    <xf numFmtId="0" fontId="5" fillId="0" borderId="0" xfId="21" applyFont="1">
      <alignment/>
      <protection/>
    </xf>
    <xf numFmtId="0" fontId="2" fillId="0" borderId="0" xfId="0" applyFont="1" applyAlignment="1">
      <alignment/>
    </xf>
    <xf numFmtId="0" fontId="6" fillId="3" borderId="0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Continuous" vertical="center"/>
    </xf>
    <xf numFmtId="0" fontId="6" fillId="3" borderId="3" xfId="0" applyFont="1" applyFill="1" applyBorder="1" applyAlignment="1">
      <alignment horizontal="centerContinuous" vertical="center"/>
    </xf>
    <xf numFmtId="0" fontId="7" fillId="3" borderId="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8" fillId="0" borderId="0" xfId="0" applyFont="1" applyAlignment="1">
      <alignment horizontal="center"/>
    </xf>
    <xf numFmtId="167" fontId="0" fillId="0" borderId="0" xfId="0" applyNumberFormat="1" applyFont="1" applyAlignment="1">
      <alignment/>
    </xf>
    <xf numFmtId="168" fontId="9" fillId="5" borderId="1" xfId="2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1" fontId="9" fillId="5" borderId="1" xfId="20" applyNumberFormat="1" applyFont="1" applyFill="1" applyAlignment="1">
      <alignment/>
    </xf>
    <xf numFmtId="49" fontId="0" fillId="0" borderId="0" xfId="0" applyNumberFormat="1" applyFont="1" applyBorder="1" applyAlignment="1">
      <alignment horizontal="left" indent="1"/>
    </xf>
    <xf numFmtId="0" fontId="0" fillId="0" borderId="0" xfId="0" applyFont="1" applyBorder="1" applyAlignment="1">
      <alignment/>
    </xf>
    <xf numFmtId="168" fontId="9" fillId="0" borderId="0" xfId="20" applyNumberFormat="1" applyFont="1" applyFill="1" applyBorder="1" applyAlignment="1">
      <alignment/>
    </xf>
    <xf numFmtId="0" fontId="2" fillId="0" borderId="0" xfId="0" applyFont="1" applyBorder="1" applyAlignment="1">
      <alignment horizontal="left" indent="1"/>
    </xf>
    <xf numFmtId="171" fontId="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8" fillId="0" borderId="4" xfId="0" applyFont="1" applyBorder="1" applyAlignment="1">
      <alignment horizontal="center"/>
    </xf>
    <xf numFmtId="171" fontId="0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 indent="1"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wrapText="1" indent="1"/>
    </xf>
    <xf numFmtId="171" fontId="5" fillId="5" borderId="1" xfId="20" applyNumberFormat="1" applyFont="1" applyFill="1" applyAlignment="1">
      <alignment/>
    </xf>
    <xf numFmtId="173" fontId="0" fillId="0" borderId="0" xfId="0" applyNumberFormat="1" applyFont="1" applyAlignment="1">
      <alignment/>
    </xf>
    <xf numFmtId="0" fontId="6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170" fontId="10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1" fontId="9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171" fontId="10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49" fontId="0" fillId="0" borderId="0" xfId="0" applyNumberFormat="1" applyFont="1" applyFill="1" applyBorder="1" applyAlignment="1">
      <alignment horizontal="left" indent="1"/>
    </xf>
    <xf numFmtId="49" fontId="0" fillId="0" borderId="4" xfId="0" applyNumberFormat="1" applyFont="1" applyBorder="1" applyAlignment="1">
      <alignment horizontal="left" indent="1"/>
    </xf>
    <xf numFmtId="171" fontId="9" fillId="0" borderId="4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171" fontId="10" fillId="0" borderId="0" xfId="0" applyNumberFormat="1" applyFont="1" applyBorder="1" applyAlignment="1">
      <alignment/>
    </xf>
    <xf numFmtId="171" fontId="2" fillId="0" borderId="0" xfId="0" applyNumberFormat="1" applyFont="1" applyBorder="1" applyAlignment="1">
      <alignment/>
    </xf>
    <xf numFmtId="169" fontId="11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49" fontId="0" fillId="0" borderId="0" xfId="0" applyNumberFormat="1" applyFont="1" applyAlignment="1">
      <alignment horizontal="left" indent="1"/>
    </xf>
    <xf numFmtId="0" fontId="2" fillId="0" borderId="5" xfId="0" applyFont="1" applyBorder="1" applyAlignment="1">
      <alignment horizontal="left"/>
    </xf>
    <xf numFmtId="171" fontId="10" fillId="0" borderId="5" xfId="0" applyNumberFormat="1" applyFont="1" applyBorder="1" applyAlignment="1">
      <alignment/>
    </xf>
    <xf numFmtId="171" fontId="2" fillId="0" borderId="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71" fontId="5" fillId="0" borderId="0" xfId="20" applyNumberFormat="1" applyFont="1" applyFill="1" applyBorder="1" applyAlignment="1">
      <alignment/>
    </xf>
    <xf numFmtId="49" fontId="2" fillId="4" borderId="4" xfId="0" applyNumberFormat="1" applyFont="1" applyFill="1" applyBorder="1" applyAlignment="1">
      <alignment/>
    </xf>
    <xf numFmtId="170" fontId="9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171" fontId="0" fillId="0" borderId="0" xfId="0" applyNumberFormat="1" applyFont="1" applyFill="1" applyAlignment="1">
      <alignment/>
    </xf>
    <xf numFmtId="170" fontId="10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4" fontId="8" fillId="0" borderId="0" xfId="0" applyNumberFormat="1" applyFont="1" applyAlignment="1">
      <alignment/>
    </xf>
    <xf numFmtId="0" fontId="2" fillId="4" borderId="6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0" fontId="0" fillId="0" borderId="4" xfId="0" applyFont="1" applyBorder="1" applyAlignment="1">
      <alignment horizontal="left" indent="1"/>
    </xf>
    <xf numFmtId="171" fontId="9" fillId="0" borderId="7" xfId="0" applyNumberFormat="1" applyFont="1" applyBorder="1" applyAlignment="1">
      <alignment/>
    </xf>
    <xf numFmtId="170" fontId="2" fillId="0" borderId="8" xfId="0" applyNumberFormat="1" applyFont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1" fontId="9" fillId="5" borderId="1" xfId="20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3" fillId="0" borderId="0" xfId="21" applyAlignment="1">
      <alignment horizontal="right"/>
      <protection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71" fontId="2" fillId="0" borderId="0" xfId="0" applyNumberFormat="1" applyFont="1" applyBorder="1" applyAlignment="1">
      <alignment/>
    </xf>
    <xf numFmtId="0" fontId="5" fillId="0" borderId="7" xfId="21" applyFont="1" applyFill="1" applyBorder="1" applyAlignment="1" applyProtection="1">
      <alignment/>
      <protection/>
    </xf>
    <xf numFmtId="0" fontId="8" fillId="0" borderId="7" xfId="0" applyFont="1" applyBorder="1" applyAlignment="1">
      <alignment horizontal="center"/>
    </xf>
    <xf numFmtId="171" fontId="9" fillId="0" borderId="7" xfId="0" applyNumberFormat="1" applyFont="1" applyBorder="1" applyAlignment="1">
      <alignment/>
    </xf>
    <xf numFmtId="170" fontId="9" fillId="0" borderId="7" xfId="0" applyNumberFormat="1" applyFont="1" applyBorder="1" applyAlignment="1">
      <alignment/>
    </xf>
    <xf numFmtId="170" fontId="9" fillId="0" borderId="7" xfId="0" applyNumberFormat="1" applyFont="1" applyBorder="1" applyAlignment="1">
      <alignment horizontal="right"/>
    </xf>
    <xf numFmtId="0" fontId="6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0" fontId="13" fillId="3" borderId="4" xfId="0" applyFont="1" applyFill="1" applyBorder="1" applyAlignment="1">
      <alignment/>
    </xf>
    <xf numFmtId="0" fontId="12" fillId="3" borderId="4" xfId="0" applyFont="1" applyFill="1" applyBorder="1" applyAlignment="1">
      <alignment/>
    </xf>
    <xf numFmtId="39" fontId="9" fillId="5" borderId="11" xfId="20" applyNumberFormat="1" applyFont="1" applyFill="1" applyBorder="1" applyAlignment="1">
      <alignment horizontal="centerContinuous"/>
    </xf>
    <xf numFmtId="39" fontId="9" fillId="5" borderId="1" xfId="20" applyNumberFormat="1" applyFont="1" applyFill="1" applyBorder="1" applyAlignment="1">
      <alignment horizontal="centerContinuous"/>
    </xf>
    <xf numFmtId="0" fontId="9" fillId="5" borderId="1" xfId="20" applyFont="1" applyFill="1" applyAlignment="1">
      <alignment horizontal="center"/>
    </xf>
    <xf numFmtId="181" fontId="9" fillId="5" borderId="1" xfId="20" applyNumberFormat="1" applyFont="1" applyFill="1" applyAlignment="1">
      <alignment horizontal="center"/>
    </xf>
    <xf numFmtId="182" fontId="9" fillId="5" borderId="1" xfId="2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183" fontId="9" fillId="5" borderId="1" xfId="20" applyNumberFormat="1" applyFont="1" applyFill="1" applyAlignment="1">
      <alignment horizontal="center"/>
    </xf>
    <xf numFmtId="168" fontId="9" fillId="5" borderId="1" xfId="20" applyNumberFormat="1" applyFont="1" applyFill="1" applyBorder="1" applyAlignment="1">
      <alignment horizontal="center"/>
    </xf>
    <xf numFmtId="43" fontId="0" fillId="0" borderId="5" xfId="0" applyNumberFormat="1" applyFont="1" applyBorder="1" applyAlignment="1">
      <alignment/>
    </xf>
    <xf numFmtId="169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 indent="2"/>
    </xf>
    <xf numFmtId="43" fontId="0" fillId="0" borderId="0" xfId="0" applyNumberFormat="1" applyFont="1" applyAlignment="1">
      <alignment/>
    </xf>
    <xf numFmtId="170" fontId="0" fillId="6" borderId="0" xfId="0" applyNumberFormat="1" applyFont="1" applyFill="1" applyAlignment="1">
      <alignment/>
    </xf>
    <xf numFmtId="171" fontId="0" fillId="0" borderId="7" xfId="0" applyNumberFormat="1" applyFont="1" applyBorder="1" applyAlignment="1">
      <alignment/>
    </xf>
    <xf numFmtId="171" fontId="0" fillId="6" borderId="0" xfId="0" applyNumberFormat="1" applyFont="1" applyFill="1" applyAlignment="1">
      <alignment/>
    </xf>
    <xf numFmtId="179" fontId="0" fillId="0" borderId="0" xfId="0" applyNumberForma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  <cellStyle name="Normal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1"/>
  <sheetViews>
    <sheetView showGridLines="0" tabSelected="1" workbookViewId="0" topLeftCell="A129">
      <selection activeCell="E110" sqref="E110"/>
    </sheetView>
  </sheetViews>
  <sheetFormatPr defaultColWidth="11.25390625" defaultRowHeight="15.75"/>
  <cols>
    <col min="1" max="1" width="10.00390625" style="0" customWidth="1"/>
    <col min="2" max="2" width="47.625" style="0" bestFit="1" customWidth="1"/>
    <col min="7" max="8" width="12.00390625" style="0" bestFit="1" customWidth="1"/>
    <col min="9" max="10" width="11.50390625" style="0" bestFit="1" customWidth="1"/>
  </cols>
  <sheetData>
    <row r="1" ht="15.75">
      <c r="A1" s="2" t="s">
        <v>0</v>
      </c>
    </row>
    <row r="2" ht="15.75">
      <c r="A2" s="11" t="s">
        <v>93</v>
      </c>
    </row>
    <row r="3" ht="15.75">
      <c r="A3" s="11"/>
    </row>
    <row r="4" spans="1:11" ht="15.75">
      <c r="A4" s="104" t="s">
        <v>229</v>
      </c>
      <c r="B4" s="105"/>
      <c r="C4" s="106"/>
      <c r="D4" s="107"/>
      <c r="E4" s="107"/>
      <c r="F4" s="107"/>
      <c r="G4" s="107"/>
      <c r="H4" s="106"/>
      <c r="I4" s="107"/>
      <c r="J4" s="107"/>
      <c r="K4" s="107"/>
    </row>
    <row r="5" spans="1:11" ht="15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.75">
      <c r="A6" s="24"/>
      <c r="B6" s="24" t="s">
        <v>230</v>
      </c>
      <c r="C6" s="108" t="s">
        <v>0</v>
      </c>
      <c r="D6" s="108"/>
      <c r="E6" s="109"/>
      <c r="F6" s="24"/>
      <c r="G6" s="24"/>
      <c r="H6" s="24"/>
      <c r="I6" s="24"/>
      <c r="J6" s="24"/>
      <c r="K6" s="24"/>
    </row>
    <row r="7" spans="1:11" ht="15.75">
      <c r="A7" s="24"/>
      <c r="B7" s="24" t="s">
        <v>231</v>
      </c>
      <c r="C7" s="110" t="s">
        <v>238</v>
      </c>
      <c r="D7" s="24"/>
      <c r="E7" s="24"/>
      <c r="F7" s="24"/>
      <c r="G7" s="24"/>
      <c r="H7" s="24"/>
      <c r="I7" s="24"/>
      <c r="J7" s="24"/>
      <c r="K7" s="24"/>
    </row>
    <row r="8" spans="1:11" ht="15.75">
      <c r="A8" s="24"/>
      <c r="B8" s="24" t="s">
        <v>232</v>
      </c>
      <c r="C8" s="111">
        <v>45.15</v>
      </c>
      <c r="D8" s="24"/>
      <c r="E8" s="24"/>
      <c r="F8" s="24"/>
      <c r="G8" s="24"/>
      <c r="H8" s="24"/>
      <c r="I8" s="24"/>
      <c r="J8" s="24"/>
      <c r="K8" s="24"/>
    </row>
    <row r="9" spans="1:11" ht="15.75">
      <c r="A9" s="24"/>
      <c r="B9" s="30" t="s">
        <v>233</v>
      </c>
      <c r="C9" s="112">
        <v>43100</v>
      </c>
      <c r="D9" s="24"/>
      <c r="E9" s="24"/>
      <c r="F9" s="24"/>
      <c r="G9" s="24"/>
      <c r="H9" s="24"/>
      <c r="I9" s="24"/>
      <c r="J9" s="24"/>
      <c r="K9" s="24"/>
    </row>
    <row r="10" spans="1:11" ht="15.75">
      <c r="A10" s="24"/>
      <c r="B10" s="30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15.75">
      <c r="A11" s="24"/>
      <c r="B11" s="113" t="s">
        <v>234</v>
      </c>
      <c r="C11" s="114">
        <v>0</v>
      </c>
      <c r="D11" s="24"/>
      <c r="E11" s="24"/>
      <c r="F11" s="24"/>
      <c r="G11" s="24"/>
      <c r="H11" s="24"/>
      <c r="I11" s="24"/>
      <c r="J11" s="24"/>
      <c r="K11" s="24"/>
    </row>
    <row r="12" spans="1:11" ht="15.75">
      <c r="A12" s="24"/>
      <c r="B12" s="30" t="s">
        <v>235</v>
      </c>
      <c r="C12" s="115">
        <v>0.25</v>
      </c>
      <c r="D12" s="24"/>
      <c r="E12" s="24"/>
      <c r="F12" s="24"/>
      <c r="G12" s="24"/>
      <c r="H12" s="24"/>
      <c r="I12" s="24"/>
      <c r="J12" s="24"/>
      <c r="K12" s="24"/>
    </row>
    <row r="13" spans="1:11" ht="15.75">
      <c r="A13" s="24"/>
      <c r="B13" s="30" t="s">
        <v>236</v>
      </c>
      <c r="C13" s="115">
        <v>0.02</v>
      </c>
      <c r="D13" s="24"/>
      <c r="E13" s="24"/>
      <c r="F13" s="24"/>
      <c r="G13" s="24"/>
      <c r="H13" s="24"/>
      <c r="I13" s="24"/>
      <c r="J13" s="24"/>
      <c r="K13" s="24"/>
    </row>
    <row r="14" spans="1:11" ht="15.75">
      <c r="A14" s="24"/>
      <c r="B14" s="30" t="s">
        <v>237</v>
      </c>
      <c r="C14" s="115">
        <v>0</v>
      </c>
      <c r="D14" s="24"/>
      <c r="E14" s="24"/>
      <c r="F14" s="24"/>
      <c r="G14" s="24"/>
      <c r="H14" s="24"/>
      <c r="I14" s="24"/>
      <c r="J14" s="24"/>
      <c r="K14" s="24"/>
    </row>
    <row r="15" ht="15.75">
      <c r="A15" s="11"/>
    </row>
    <row r="16" ht="15.75">
      <c r="A16" s="11"/>
    </row>
    <row r="17" ht="15.75">
      <c r="A17" s="11"/>
    </row>
    <row r="19" spans="14:15" ht="19.5" customHeight="1">
      <c r="N19" s="117">
        <f>D38/D36</f>
        <v>0.0074314909428704135</v>
      </c>
      <c r="O19" s="117">
        <f aca="true" t="shared" si="0" ref="O19">E38/E36</f>
        <v>0.017030705919594807</v>
      </c>
    </row>
    <row r="20" spans="4:11" ht="15" customHeight="1">
      <c r="D20">
        <v>2015</v>
      </c>
      <c r="E20">
        <f>D20+1</f>
        <v>2016</v>
      </c>
      <c r="F20">
        <f aca="true" t="shared" si="1" ref="F20:K20">E20+1</f>
        <v>2017</v>
      </c>
      <c r="G20">
        <f t="shared" si="1"/>
        <v>2018</v>
      </c>
      <c r="H20">
        <f t="shared" si="1"/>
        <v>2019</v>
      </c>
      <c r="I20">
        <f t="shared" si="1"/>
        <v>2020</v>
      </c>
      <c r="J20">
        <f t="shared" si="1"/>
        <v>2021</v>
      </c>
      <c r="K20">
        <f t="shared" si="1"/>
        <v>2022</v>
      </c>
    </row>
    <row r="22" spans="1:11" ht="15.75">
      <c r="A22" s="12"/>
      <c r="B22" s="12"/>
      <c r="C22" s="12"/>
      <c r="D22" s="13" t="s">
        <v>94</v>
      </c>
      <c r="E22" s="13"/>
      <c r="F22" s="13"/>
      <c r="G22" s="14" t="s">
        <v>95</v>
      </c>
      <c r="H22" s="13"/>
      <c r="I22" s="13"/>
      <c r="J22" s="13"/>
      <c r="K22" s="13"/>
    </row>
    <row r="23" spans="1:11" ht="15.75">
      <c r="A23" s="12" t="s">
        <v>96</v>
      </c>
      <c r="B23" s="12"/>
      <c r="C23" s="15" t="s">
        <v>97</v>
      </c>
      <c r="D23" s="88">
        <f>D20</f>
        <v>2015</v>
      </c>
      <c r="E23" s="88">
        <f aca="true" t="shared" si="2" ref="E23:K23">E20</f>
        <v>2016</v>
      </c>
      <c r="F23" s="89">
        <f t="shared" si="2"/>
        <v>2017</v>
      </c>
      <c r="G23" s="88">
        <f t="shared" si="2"/>
        <v>2018</v>
      </c>
      <c r="H23" s="88">
        <f t="shared" si="2"/>
        <v>2019</v>
      </c>
      <c r="I23" s="88">
        <f t="shared" si="2"/>
        <v>2020</v>
      </c>
      <c r="J23" s="88">
        <f t="shared" si="2"/>
        <v>2021</v>
      </c>
      <c r="K23" s="88">
        <f t="shared" si="2"/>
        <v>2022</v>
      </c>
    </row>
    <row r="24" spans="1:11" ht="15.75">
      <c r="A24" s="16" t="s">
        <v>98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7"/>
      <c r="B25" s="18" t="s">
        <v>99</v>
      </c>
      <c r="C25" s="19" t="s">
        <v>100</v>
      </c>
      <c r="D25" s="20"/>
      <c r="E25" s="20">
        <f>'Income Statement'!C15/'Income Statement'!B15-1</f>
        <v>0.07161942933486021</v>
      </c>
      <c r="F25" s="20">
        <f>'Income Statement'!D15/'Income Statement'!C15-1</f>
        <v>-0.0007791976490493235</v>
      </c>
      <c r="G25" s="21">
        <v>0.05</v>
      </c>
      <c r="H25" s="21">
        <v>0.04</v>
      </c>
      <c r="I25" s="21">
        <v>0.04</v>
      </c>
      <c r="J25" s="21">
        <v>0.03</v>
      </c>
      <c r="K25" s="21">
        <v>0.03</v>
      </c>
    </row>
    <row r="26" spans="1:11" ht="15.75">
      <c r="A26" s="17"/>
      <c r="B26" s="22" t="s">
        <v>101</v>
      </c>
      <c r="C26" s="19" t="s">
        <v>100</v>
      </c>
      <c r="D26" s="23">
        <f>'Income Statement'!B17/'Income Statement'!B15</f>
        <v>0.6939116327893882</v>
      </c>
      <c r="E26" s="23">
        <f>'Income Statement'!C17/'Income Statement'!C15</f>
        <v>0.6793045104412485</v>
      </c>
      <c r="F26" s="23">
        <f>'Income Statement'!D17/'Income Statement'!D15</f>
        <v>0.686473720562351</v>
      </c>
      <c r="G26" s="21">
        <v>0.69</v>
      </c>
      <c r="H26" s="21">
        <v>0.69</v>
      </c>
      <c r="I26" s="21">
        <v>0.69</v>
      </c>
      <c r="J26" s="21">
        <v>0.69</v>
      </c>
      <c r="K26" s="21">
        <v>0.69</v>
      </c>
    </row>
    <row r="27" spans="1:11" ht="15.75">
      <c r="A27" s="24"/>
      <c r="B27" s="18" t="s">
        <v>102</v>
      </c>
      <c r="C27" s="19" t="s">
        <v>100</v>
      </c>
      <c r="D27" s="20">
        <f>'Income Statement'!B18/'Income Statement'!B15</f>
        <v>0.5464739001813149</v>
      </c>
      <c r="E27" s="20">
        <f>'Income Statement'!C18/'Income Statement'!C15</f>
        <v>0.5338171779687431</v>
      </c>
      <c r="F27" s="20">
        <f>'Income Statement'!D18/'Income Statement'!D15</f>
        <v>0.5110398146291468</v>
      </c>
      <c r="G27" s="21">
        <v>0.54</v>
      </c>
      <c r="H27" s="21">
        <v>0.54</v>
      </c>
      <c r="I27" s="21">
        <v>0.54</v>
      </c>
      <c r="J27" s="21">
        <v>0.54</v>
      </c>
      <c r="K27" s="21">
        <v>0.54</v>
      </c>
    </row>
    <row r="28" spans="1:11" ht="15.75">
      <c r="A28" s="24"/>
      <c r="B28" s="18"/>
      <c r="C28" s="25"/>
      <c r="D28" s="26"/>
      <c r="E28" s="26"/>
      <c r="F28" s="26"/>
      <c r="G28" s="24"/>
      <c r="H28" s="24"/>
      <c r="I28" s="24"/>
      <c r="J28" s="24"/>
      <c r="K28" s="24"/>
    </row>
    <row r="29" spans="1:11" ht="15.75">
      <c r="A29" s="24"/>
      <c r="B29" s="18" t="s">
        <v>103</v>
      </c>
      <c r="C29" s="19" t="s">
        <v>104</v>
      </c>
      <c r="D29" s="27"/>
      <c r="E29" s="27"/>
      <c r="F29" s="27"/>
      <c r="G29" s="28">
        <v>0</v>
      </c>
      <c r="H29" s="28">
        <v>0</v>
      </c>
      <c r="I29" s="28">
        <v>0</v>
      </c>
      <c r="J29" s="28">
        <v>0</v>
      </c>
      <c r="K29" s="28">
        <v>0</v>
      </c>
    </row>
    <row r="30" spans="1:11" ht="15.75">
      <c r="A30" s="24"/>
      <c r="B30" s="29" t="s">
        <v>105</v>
      </c>
      <c r="C30" s="19" t="s">
        <v>104</v>
      </c>
      <c r="D30" s="26"/>
      <c r="E30" s="26"/>
      <c r="F30" s="26"/>
      <c r="G30" s="28">
        <v>0</v>
      </c>
      <c r="H30" s="28">
        <v>0</v>
      </c>
      <c r="I30" s="28">
        <v>0</v>
      </c>
      <c r="J30" s="28">
        <v>0</v>
      </c>
      <c r="K30" s="28">
        <v>0</v>
      </c>
    </row>
    <row r="31" spans="1:11" ht="15.75">
      <c r="A31" s="24"/>
      <c r="B31" s="30"/>
      <c r="C31" s="24"/>
      <c r="D31" s="24"/>
      <c r="E31" s="24"/>
      <c r="F31" s="24"/>
      <c r="G31" s="24"/>
      <c r="H31" s="24"/>
      <c r="I31" s="24"/>
      <c r="J31" s="24"/>
      <c r="K31" s="24"/>
    </row>
    <row r="32" spans="1:11" ht="15.75">
      <c r="A32" s="24"/>
      <c r="B32" s="18" t="s">
        <v>106</v>
      </c>
      <c r="C32" s="19" t="s">
        <v>100</v>
      </c>
      <c r="D32" s="24"/>
      <c r="E32" s="24"/>
      <c r="F32" s="24"/>
      <c r="G32" s="21">
        <v>0</v>
      </c>
      <c r="H32" s="21">
        <v>0</v>
      </c>
      <c r="I32" s="21">
        <v>0</v>
      </c>
      <c r="J32" s="21">
        <v>0</v>
      </c>
      <c r="K32" s="21">
        <v>0</v>
      </c>
    </row>
    <row r="33" spans="1:11" ht="15.75">
      <c r="A33" s="24"/>
      <c r="B33" s="18"/>
      <c r="C33" s="19"/>
      <c r="D33" s="24"/>
      <c r="E33" s="24"/>
      <c r="F33" s="24"/>
      <c r="G33" s="31"/>
      <c r="H33" s="31"/>
      <c r="I33" s="31"/>
      <c r="J33" s="31"/>
      <c r="K33" s="31"/>
    </row>
    <row r="34" spans="1:11" ht="15.75">
      <c r="A34" s="24"/>
      <c r="B34" s="32" t="s">
        <v>107</v>
      </c>
      <c r="C34" s="19" t="s">
        <v>104</v>
      </c>
      <c r="D34" s="33">
        <f>E136</f>
        <v>861.2</v>
      </c>
      <c r="E34" s="33">
        <f aca="true" t="shared" si="3" ref="E34">F136</f>
        <v>1579.5</v>
      </c>
      <c r="F34" s="33">
        <f>$E36</f>
        <v>1579.5</v>
      </c>
      <c r="G34" s="33">
        <f aca="true" t="shared" si="4" ref="G34:K34">$E36</f>
        <v>1579.5</v>
      </c>
      <c r="H34" s="33">
        <f>$E36</f>
        <v>1579.5</v>
      </c>
      <c r="I34" s="33">
        <f t="shared" si="4"/>
        <v>1579.5</v>
      </c>
      <c r="J34" s="33">
        <f t="shared" si="4"/>
        <v>1579.5</v>
      </c>
      <c r="K34" s="33">
        <f t="shared" si="4"/>
        <v>1579.5</v>
      </c>
    </row>
    <row r="35" spans="1:11" ht="15.75">
      <c r="A35" s="24"/>
      <c r="B35" s="118" t="s">
        <v>239</v>
      </c>
      <c r="C35" s="35" t="s">
        <v>104</v>
      </c>
      <c r="D35" s="24">
        <v>0</v>
      </c>
      <c r="E35" s="24">
        <v>0</v>
      </c>
      <c r="F35" s="24"/>
      <c r="G35" s="36"/>
      <c r="H35" s="36"/>
      <c r="I35" s="36"/>
      <c r="J35" s="36"/>
      <c r="K35" s="36">
        <v>400</v>
      </c>
    </row>
    <row r="36" spans="1:11" ht="15.75">
      <c r="A36" s="24"/>
      <c r="B36" s="37" t="s">
        <v>108</v>
      </c>
      <c r="C36" s="19" t="s">
        <v>104</v>
      </c>
      <c r="D36" s="116">
        <f>D34-D35</f>
        <v>861.2</v>
      </c>
      <c r="E36" s="116">
        <f aca="true" t="shared" si="5" ref="E36">E34-E35</f>
        <v>1579.5</v>
      </c>
      <c r="F36" s="116">
        <f>F34-F35</f>
        <v>1579.5</v>
      </c>
      <c r="G36" s="116">
        <f aca="true" t="shared" si="6" ref="G36:K36">G34-G35</f>
        <v>1579.5</v>
      </c>
      <c r="H36" s="116">
        <f t="shared" si="6"/>
        <v>1579.5</v>
      </c>
      <c r="I36" s="116">
        <f t="shared" si="6"/>
        <v>1579.5</v>
      </c>
      <c r="J36" s="116">
        <f t="shared" si="6"/>
        <v>1579.5</v>
      </c>
      <c r="K36" s="116">
        <f t="shared" si="6"/>
        <v>1179.5</v>
      </c>
    </row>
    <row r="37" spans="1:11" ht="15.75">
      <c r="A37" s="24"/>
      <c r="B37" s="30"/>
      <c r="C37" s="24"/>
      <c r="D37" s="24"/>
      <c r="E37" s="24"/>
      <c r="F37" s="24"/>
      <c r="G37" s="24"/>
      <c r="H37" s="24"/>
      <c r="I37" s="24"/>
      <c r="J37" s="24"/>
      <c r="K37" s="24"/>
    </row>
    <row r="38" spans="1:11" ht="15.75">
      <c r="A38" s="24"/>
      <c r="B38" s="18" t="s">
        <v>109</v>
      </c>
      <c r="C38" s="19" t="s">
        <v>104</v>
      </c>
      <c r="D38" s="33">
        <f>D92</f>
        <v>6.4</v>
      </c>
      <c r="E38" s="33">
        <f aca="true" t="shared" si="7" ref="E38:E39">E92</f>
        <v>26.9</v>
      </c>
      <c r="F38" s="119">
        <f>F36*$C$13</f>
        <v>31.59</v>
      </c>
      <c r="G38" s="119">
        <f aca="true" t="shared" si="8" ref="G38:K38">G36*$C$13</f>
        <v>31.59</v>
      </c>
      <c r="H38" s="119">
        <f t="shared" si="8"/>
        <v>31.59</v>
      </c>
      <c r="I38" s="119">
        <f t="shared" si="8"/>
        <v>31.59</v>
      </c>
      <c r="J38" s="119">
        <f t="shared" si="8"/>
        <v>31.59</v>
      </c>
      <c r="K38" s="119">
        <f t="shared" si="8"/>
        <v>23.59</v>
      </c>
    </row>
    <row r="39" spans="1:11" ht="15.75">
      <c r="A39" s="24"/>
      <c r="B39" s="18" t="s">
        <v>110</v>
      </c>
      <c r="C39" s="19" t="s">
        <v>104</v>
      </c>
      <c r="D39" s="33">
        <f>D93</f>
        <v>0</v>
      </c>
      <c r="E39" s="33">
        <f t="shared" si="7"/>
        <v>0</v>
      </c>
      <c r="F39" s="24"/>
      <c r="G39" s="38"/>
      <c r="H39" s="38"/>
      <c r="I39" s="38"/>
      <c r="J39" s="38"/>
      <c r="K39" s="38"/>
    </row>
    <row r="40" spans="1:11" ht="15.75">
      <c r="A40" s="24"/>
      <c r="B40" s="18"/>
      <c r="C40" s="19"/>
      <c r="D40" s="27"/>
      <c r="E40" s="27"/>
      <c r="F40" s="27"/>
      <c r="G40" s="27"/>
      <c r="H40" s="27"/>
      <c r="I40" s="27"/>
      <c r="J40" s="27"/>
      <c r="K40" s="27"/>
    </row>
    <row r="41" spans="1:11" ht="15.75">
      <c r="A41" s="24"/>
      <c r="B41" s="18" t="s">
        <v>111</v>
      </c>
      <c r="C41" s="19" t="s">
        <v>104</v>
      </c>
      <c r="D41" s="27"/>
      <c r="E41" s="27"/>
      <c r="F41" s="27"/>
      <c r="G41" s="28">
        <v>0</v>
      </c>
      <c r="H41" s="28">
        <v>0</v>
      </c>
      <c r="I41" s="28">
        <v>0</v>
      </c>
      <c r="J41" s="28">
        <v>0</v>
      </c>
      <c r="K41" s="28">
        <v>0</v>
      </c>
    </row>
    <row r="42" spans="1:11" ht="15.75">
      <c r="A42" s="24"/>
      <c r="B42" s="18"/>
      <c r="C42" s="19"/>
      <c r="D42" s="27"/>
      <c r="E42" s="27"/>
      <c r="F42" s="27"/>
      <c r="G42" s="27"/>
      <c r="H42" s="27"/>
      <c r="I42" s="27"/>
      <c r="J42" s="27"/>
      <c r="K42" s="27"/>
    </row>
    <row r="43" spans="1:11" ht="15.75">
      <c r="A43" s="16" t="s">
        <v>112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5.75">
      <c r="A44" s="24"/>
      <c r="B44" s="39" t="s">
        <v>113</v>
      </c>
      <c r="C44" s="19" t="s">
        <v>114</v>
      </c>
      <c r="D44" s="40"/>
      <c r="E44" s="40">
        <f>'Balance Sheet'!B14/'Income Statement'!C15*365</f>
        <v>19.924751769891802</v>
      </c>
      <c r="F44" s="40">
        <f>'Balance Sheet'!C14/'Income Statement'!D15*365</f>
        <v>21.794443330436913</v>
      </c>
      <c r="G44" s="90">
        <v>20</v>
      </c>
      <c r="H44" s="90">
        <v>20</v>
      </c>
      <c r="I44" s="90">
        <v>20</v>
      </c>
      <c r="J44" s="90">
        <v>20</v>
      </c>
      <c r="K44" s="90">
        <v>20</v>
      </c>
    </row>
    <row r="45" spans="1:11" ht="15.75">
      <c r="A45" s="24"/>
      <c r="B45" s="39" t="s">
        <v>115</v>
      </c>
      <c r="C45" s="19" t="s">
        <v>114</v>
      </c>
      <c r="D45" s="40"/>
      <c r="E45" s="40">
        <f>'Balance Sheet'!B15/'Income Statement'!C16*365</f>
        <v>116.3540437348143</v>
      </c>
      <c r="F45" s="40">
        <f>'Balance Sheet'!C15/'Income Statement'!D16*365</f>
        <v>121.83094087549743</v>
      </c>
      <c r="G45" s="90">
        <v>120</v>
      </c>
      <c r="H45" s="90">
        <v>120</v>
      </c>
      <c r="I45" s="90">
        <v>120</v>
      </c>
      <c r="J45" s="90">
        <v>120</v>
      </c>
      <c r="K45" s="90">
        <v>120</v>
      </c>
    </row>
    <row r="46" spans="1:11" ht="15.75">
      <c r="A46" s="24"/>
      <c r="B46" s="39" t="s">
        <v>116</v>
      </c>
      <c r="C46" s="19" t="s">
        <v>114</v>
      </c>
      <c r="D46" s="40"/>
      <c r="E46" s="40">
        <f>'Balance Sheet'!B29/'Income Statement'!C16*365</f>
        <v>47.30683790350572</v>
      </c>
      <c r="F46" s="40">
        <f>'Balance Sheet'!C29/'Income Statement'!D16*365</f>
        <v>50.47541216600341</v>
      </c>
      <c r="G46" s="90">
        <v>50</v>
      </c>
      <c r="H46" s="90">
        <v>50</v>
      </c>
      <c r="I46" s="90">
        <v>50</v>
      </c>
      <c r="J46" s="90">
        <v>50</v>
      </c>
      <c r="K46" s="90">
        <v>50</v>
      </c>
    </row>
    <row r="47" spans="1:11" ht="15.75">
      <c r="A47" s="24"/>
      <c r="B47" s="39"/>
      <c r="C47" s="25"/>
      <c r="D47" s="26"/>
      <c r="E47" s="26"/>
      <c r="F47" s="26"/>
      <c r="G47" s="26"/>
      <c r="H47" s="26"/>
      <c r="I47" s="26"/>
      <c r="J47" s="26"/>
      <c r="K47" s="26"/>
    </row>
    <row r="48" spans="1:11" ht="15.75">
      <c r="A48" s="24"/>
      <c r="B48" s="39" t="s">
        <v>117</v>
      </c>
      <c r="C48" s="25" t="s">
        <v>100</v>
      </c>
      <c r="D48" s="20"/>
      <c r="E48" s="20">
        <f>('Balance Sheet'!B17+'Balance Sheet'!B18)/'Income Statement'!C18</f>
        <v>0.05651013428976561</v>
      </c>
      <c r="F48" s="20">
        <f>('Balance Sheet'!C17+'Balance Sheet'!C18)/'Income Statement'!D18</f>
        <v>0.03945590094606967</v>
      </c>
      <c r="G48" s="21">
        <v>0.04</v>
      </c>
      <c r="H48" s="21">
        <v>0.04</v>
      </c>
      <c r="I48" s="21">
        <v>0.04</v>
      </c>
      <c r="J48" s="21">
        <v>0.04</v>
      </c>
      <c r="K48" s="21">
        <v>0.04</v>
      </c>
    </row>
    <row r="49" spans="1:11" ht="15.75">
      <c r="A49" s="24"/>
      <c r="B49" s="18" t="s">
        <v>118</v>
      </c>
      <c r="C49" s="25" t="s">
        <v>100</v>
      </c>
      <c r="D49" s="20"/>
      <c r="E49" s="20">
        <f>'Balance Sheet'!B25/'Income Statement'!C15</f>
        <v>0.031991629190970206</v>
      </c>
      <c r="F49" s="20">
        <f>'Balance Sheet'!C25/'Income Statement'!D15</f>
        <v>0.026736180736581776</v>
      </c>
      <c r="G49" s="21">
        <v>0.03</v>
      </c>
      <c r="H49" s="21">
        <v>0.03</v>
      </c>
      <c r="I49" s="21">
        <v>0.03</v>
      </c>
      <c r="J49" s="21">
        <v>0.03</v>
      </c>
      <c r="K49" s="21">
        <v>0.03</v>
      </c>
    </row>
    <row r="50" spans="1:11" ht="15.75">
      <c r="A50" s="24"/>
      <c r="B50" s="91" t="s">
        <v>181</v>
      </c>
      <c r="C50" s="25" t="s">
        <v>100</v>
      </c>
      <c r="D50" s="20"/>
      <c r="E50" s="20">
        <f>'Balance Sheet'!B30/'Income Statement'!C18</f>
        <v>0.2606556009675536</v>
      </c>
      <c r="F50" s="20">
        <f>'Balance Sheet'!C30/'Income Statement'!D18</f>
        <v>0.24379822993416755</v>
      </c>
      <c r="G50" s="21">
        <v>0.25</v>
      </c>
      <c r="H50" s="21">
        <v>0.25</v>
      </c>
      <c r="I50" s="21">
        <v>0.25</v>
      </c>
      <c r="J50" s="21">
        <v>0.25</v>
      </c>
      <c r="K50" s="21">
        <v>0.25</v>
      </c>
    </row>
    <row r="51" spans="1:11" ht="15.75">
      <c r="A51" s="24"/>
      <c r="B51" s="91" t="s">
        <v>240</v>
      </c>
      <c r="C51" s="25" t="s">
        <v>100</v>
      </c>
      <c r="D51" s="20"/>
      <c r="E51" s="20">
        <f>E112/E97</f>
        <v>0.08187838651414811</v>
      </c>
      <c r="F51" s="20">
        <f aca="true" t="shared" si="9" ref="F51">F112/F97</f>
        <v>0.24702380952380953</v>
      </c>
      <c r="G51" s="21">
        <v>0.15</v>
      </c>
      <c r="H51" s="21">
        <v>0.15</v>
      </c>
      <c r="I51" s="21">
        <v>0.15</v>
      </c>
      <c r="J51" s="21">
        <v>0.15</v>
      </c>
      <c r="K51" s="21">
        <v>0.15</v>
      </c>
    </row>
    <row r="52" spans="1:11" ht="15.75">
      <c r="A52" s="24"/>
      <c r="B52" s="91"/>
      <c r="C52" s="25"/>
      <c r="D52" s="20"/>
      <c r="E52" s="20"/>
      <c r="F52" s="20"/>
      <c r="G52" s="21"/>
      <c r="H52" s="21"/>
      <c r="I52" s="21"/>
      <c r="J52" s="21"/>
      <c r="K52" s="21"/>
    </row>
    <row r="53" spans="1:11" ht="15.75">
      <c r="A53" s="24"/>
      <c r="B53" s="39" t="s">
        <v>119</v>
      </c>
      <c r="C53" s="25" t="s">
        <v>100</v>
      </c>
      <c r="D53" s="20"/>
      <c r="E53" s="20"/>
      <c r="F53" s="20"/>
      <c r="G53" s="21"/>
      <c r="H53" s="21"/>
      <c r="I53" s="21"/>
      <c r="J53" s="21"/>
      <c r="K53" s="21"/>
    </row>
    <row r="54" spans="1:11" ht="15.75">
      <c r="A54" s="24"/>
      <c r="B54" s="91" t="s">
        <v>180</v>
      </c>
      <c r="C54" s="25" t="s">
        <v>100</v>
      </c>
      <c r="D54" s="20"/>
      <c r="E54" s="20">
        <f>'Balance Sheet'!B34/'Income Statement'!C18</f>
        <v>0.21765785303194593</v>
      </c>
      <c r="F54" s="20">
        <f>'Balance Sheet'!C34/'Income Statement'!D18</f>
        <v>0.21641888651523739</v>
      </c>
      <c r="G54" s="21">
        <v>0.21</v>
      </c>
      <c r="H54" s="21">
        <v>0.21</v>
      </c>
      <c r="I54" s="21">
        <v>0.21</v>
      </c>
      <c r="J54" s="21">
        <v>0.21</v>
      </c>
      <c r="K54" s="21">
        <v>0.21</v>
      </c>
    </row>
    <row r="55" spans="1:11" ht="15.75">
      <c r="A55" s="24"/>
      <c r="B55" s="39"/>
      <c r="C55" s="25"/>
      <c r="D55" s="26"/>
      <c r="E55" s="26"/>
      <c r="F55" s="26"/>
      <c r="G55" s="24"/>
      <c r="H55" s="24"/>
      <c r="I55" s="24"/>
      <c r="J55" s="24"/>
      <c r="K55" s="24"/>
    </row>
    <row r="56" spans="1:11" ht="15.75">
      <c r="A56" s="16" t="s">
        <v>120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15.75">
      <c r="A57" s="24"/>
      <c r="B57" s="22" t="s">
        <v>121</v>
      </c>
      <c r="C57" s="19" t="s">
        <v>104</v>
      </c>
      <c r="D57" s="20"/>
      <c r="E57" s="20"/>
      <c r="F57" s="20"/>
      <c r="G57" s="28"/>
      <c r="H57" s="28"/>
      <c r="I57" s="28"/>
      <c r="J57" s="28"/>
      <c r="K57" s="28"/>
    </row>
    <row r="58" spans="1:11" ht="15.75">
      <c r="A58" s="24"/>
      <c r="B58" s="18" t="s">
        <v>122</v>
      </c>
      <c r="C58" s="19" t="s">
        <v>100</v>
      </c>
      <c r="D58" s="20">
        <f>'Cash Flow Statement'!B19/'Income Statement'!B15</f>
        <v>0.04575818303273213</v>
      </c>
      <c r="E58" s="20">
        <f>'Cash Flow Statement'!C19/'Income Statement'!C15</f>
        <v>0.046885435682799764</v>
      </c>
      <c r="F58" s="20">
        <f>'Cash Flow Statement'!D19/'Income Statement'!D15</f>
        <v>0.047412160506205024</v>
      </c>
      <c r="G58" s="21">
        <v>0.047</v>
      </c>
      <c r="H58" s="21">
        <v>0.047</v>
      </c>
      <c r="I58" s="21">
        <v>0.047</v>
      </c>
      <c r="J58" s="21">
        <v>0.047</v>
      </c>
      <c r="K58" s="21">
        <v>0.047</v>
      </c>
    </row>
    <row r="59" spans="1:11" ht="15.75">
      <c r="A59" s="24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5.75">
      <c r="A60" s="24"/>
      <c r="B60" s="18" t="s">
        <v>123</v>
      </c>
      <c r="C60" s="25" t="s">
        <v>100</v>
      </c>
      <c r="D60" s="20">
        <f>'Cash Flow Statement'!B21/'Income Statement'!B15</f>
        <v>0.021209084836339345</v>
      </c>
      <c r="E60" s="20">
        <f>'Cash Flow Statement'!C21/'Income Statement'!C15</f>
        <v>0.019324101696424595</v>
      </c>
      <c r="F60" s="20">
        <f>'Cash Flow Statement'!D21/'Income Statement'!D15</f>
        <v>0.016398190851770154</v>
      </c>
      <c r="G60" s="21">
        <v>0.02</v>
      </c>
      <c r="H60" s="21">
        <v>0.02</v>
      </c>
      <c r="I60" s="21">
        <v>0.02</v>
      </c>
      <c r="J60" s="21">
        <v>0.02</v>
      </c>
      <c r="K60" s="21">
        <v>0.02</v>
      </c>
    </row>
    <row r="61" spans="1:11" ht="15.75">
      <c r="A61" s="24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 ht="15.75">
      <c r="A62" s="24"/>
      <c r="B62" s="41" t="s">
        <v>124</v>
      </c>
      <c r="C62" s="25" t="s">
        <v>100</v>
      </c>
      <c r="D62" s="20"/>
      <c r="E62" s="20">
        <f>'Balance Sheet'!B24/'Income Statement'!C22</f>
        <v>1.49789283564118</v>
      </c>
      <c r="F62" s="20">
        <f>'Balance Sheet'!C24/'Income Statement'!D22</f>
        <v>1.0148809523809523</v>
      </c>
      <c r="G62" s="21">
        <v>1</v>
      </c>
      <c r="H62" s="21">
        <v>1</v>
      </c>
      <c r="I62" s="21">
        <v>1</v>
      </c>
      <c r="J62" s="21">
        <v>1</v>
      </c>
      <c r="K62" s="21">
        <v>1</v>
      </c>
    </row>
    <row r="63" spans="1:11" ht="15.75">
      <c r="A63" s="24"/>
      <c r="B63" s="18" t="s">
        <v>125</v>
      </c>
      <c r="C63" s="25" t="s">
        <v>100</v>
      </c>
      <c r="D63" s="20">
        <f>-'Cash Flow Statement'!B48/'Income Statement'!B23</f>
        <v>0.9239562624254474</v>
      </c>
      <c r="E63" s="20">
        <f>-'Cash Flow Statement'!C48/'Income Statement'!C23</f>
        <v>0.8132464712269273</v>
      </c>
      <c r="F63" s="20">
        <f>-'Cash Flow Statement'!D48/'Income Statement'!D23</f>
        <v>0.6395939086294417</v>
      </c>
      <c r="G63" s="21">
        <v>0.6</v>
      </c>
      <c r="H63" s="21">
        <v>0.6</v>
      </c>
      <c r="I63" s="21">
        <v>0.6</v>
      </c>
      <c r="J63" s="21">
        <v>0.6</v>
      </c>
      <c r="K63" s="21">
        <v>0.6</v>
      </c>
    </row>
    <row r="64" spans="1:11" ht="15.75">
      <c r="A64" s="24"/>
      <c r="B64" s="30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5.75">
      <c r="A65" s="24"/>
      <c r="B65" s="18" t="s">
        <v>126</v>
      </c>
      <c r="C65" s="19" t="s">
        <v>104</v>
      </c>
      <c r="D65" s="33">
        <f aca="true" t="shared" si="10" ref="D65:F65">-D193</f>
        <v>-896.7</v>
      </c>
      <c r="E65" s="33">
        <f t="shared" si="10"/>
        <v>0</v>
      </c>
      <c r="F65" s="33">
        <f t="shared" si="10"/>
        <v>-997.2</v>
      </c>
      <c r="G65" s="28">
        <v>0</v>
      </c>
      <c r="H65" s="42">
        <f>+G65</f>
        <v>0</v>
      </c>
      <c r="I65" s="42">
        <f aca="true" t="shared" si="11" ref="I65:K65">+H65</f>
        <v>0</v>
      </c>
      <c r="J65" s="42">
        <f t="shared" si="11"/>
        <v>0</v>
      </c>
      <c r="K65" s="42">
        <f t="shared" si="11"/>
        <v>0</v>
      </c>
    </row>
    <row r="66" spans="1:11" ht="15.75">
      <c r="A66" s="24"/>
      <c r="B66" s="22"/>
      <c r="C66" s="19"/>
      <c r="D66" s="43"/>
      <c r="E66" s="43"/>
      <c r="F66" s="43"/>
      <c r="G66" s="24"/>
      <c r="H66" s="24"/>
      <c r="I66" s="24"/>
      <c r="J66" s="24"/>
      <c r="K66" s="24"/>
    </row>
    <row r="67" spans="1:11" ht="15.75">
      <c r="A67" s="24"/>
      <c r="B67" s="22" t="s">
        <v>127</v>
      </c>
      <c r="C67" s="19" t="s">
        <v>104</v>
      </c>
      <c r="D67" s="43"/>
      <c r="E67" s="43"/>
      <c r="F67" s="43"/>
      <c r="G67" s="28">
        <v>0</v>
      </c>
      <c r="H67" s="28">
        <v>0</v>
      </c>
      <c r="I67" s="28">
        <v>0</v>
      </c>
      <c r="J67" s="28">
        <v>0</v>
      </c>
      <c r="K67" s="28">
        <v>0</v>
      </c>
    </row>
    <row r="68" spans="1:11" ht="15.75">
      <c r="A68" s="24"/>
      <c r="B68" s="22" t="s">
        <v>128</v>
      </c>
      <c r="C68" s="19" t="s">
        <v>104</v>
      </c>
      <c r="D68" s="43"/>
      <c r="E68" s="43"/>
      <c r="F68" s="43"/>
      <c r="G68" s="28">
        <v>0</v>
      </c>
      <c r="H68" s="28">
        <v>0</v>
      </c>
      <c r="I68" s="28">
        <v>0</v>
      </c>
      <c r="J68" s="28">
        <v>0</v>
      </c>
      <c r="K68" s="28">
        <v>0</v>
      </c>
    </row>
    <row r="69" spans="1:11" ht="15.75">
      <c r="A69" s="24"/>
      <c r="B69" s="22" t="s">
        <v>129</v>
      </c>
      <c r="C69" s="19" t="s">
        <v>104</v>
      </c>
      <c r="D69" s="43"/>
      <c r="E69" s="43"/>
      <c r="F69" s="43"/>
      <c r="G69" s="28">
        <v>0</v>
      </c>
      <c r="H69" s="28">
        <v>0</v>
      </c>
      <c r="I69" s="28">
        <v>0</v>
      </c>
      <c r="J69" s="28">
        <v>0</v>
      </c>
      <c r="K69" s="28">
        <v>0</v>
      </c>
    </row>
    <row r="70" spans="1:11" ht="15.75">
      <c r="A70" s="24"/>
      <c r="B70" s="22"/>
      <c r="C70" s="19"/>
      <c r="D70" s="43"/>
      <c r="E70" s="43"/>
      <c r="F70" s="43"/>
      <c r="G70" s="24"/>
      <c r="H70" s="24"/>
      <c r="I70" s="24"/>
      <c r="J70" s="24"/>
      <c r="K70" s="24"/>
    </row>
    <row r="71" spans="1:11" ht="15.75">
      <c r="A71" s="24"/>
      <c r="B71" s="22" t="s">
        <v>130</v>
      </c>
      <c r="C71" s="19" t="s">
        <v>100</v>
      </c>
      <c r="D71" s="20">
        <f>-'Cash Flow Statement'!B59/'Income Statement'!B15</f>
        <v>0.003316156121767344</v>
      </c>
      <c r="E71" s="20">
        <f>-'Cash Flow Statement'!C59/'Income Statement'!C15</f>
        <v>-0.0007791976490493788</v>
      </c>
      <c r="F71" s="20">
        <f>-'Cash Flow Statement'!D59/'Income Statement'!D15</f>
        <v>0.0005347236147316356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</row>
    <row r="72" spans="1:11" ht="15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5.75">
      <c r="A73" s="12"/>
      <c r="B73" s="12"/>
      <c r="C73" s="12"/>
      <c r="D73" s="94" t="s">
        <v>94</v>
      </c>
      <c r="E73" s="94"/>
      <c r="F73" s="95"/>
      <c r="G73" s="96" t="s">
        <v>95</v>
      </c>
      <c r="H73" s="94"/>
      <c r="I73" s="94"/>
      <c r="J73" s="94"/>
      <c r="K73" s="94"/>
    </row>
    <row r="74" spans="1:11" ht="15.75">
      <c r="A74" s="44" t="s">
        <v>131</v>
      </c>
      <c r="B74" s="44"/>
      <c r="C74" s="45" t="s">
        <v>182</v>
      </c>
      <c r="D74" s="93">
        <f>D20</f>
        <v>2015</v>
      </c>
      <c r="E74" s="93">
        <f aca="true" t="shared" si="12" ref="E74:K74">E20</f>
        <v>2016</v>
      </c>
      <c r="F74" s="93">
        <f t="shared" si="12"/>
        <v>2017</v>
      </c>
      <c r="G74" s="93">
        <f t="shared" si="12"/>
        <v>2018</v>
      </c>
      <c r="H74" s="93">
        <f t="shared" si="12"/>
        <v>2019</v>
      </c>
      <c r="I74" s="93">
        <f t="shared" si="12"/>
        <v>2020</v>
      </c>
      <c r="J74" s="93">
        <f t="shared" si="12"/>
        <v>2021</v>
      </c>
      <c r="K74" s="93">
        <f t="shared" si="12"/>
        <v>2022</v>
      </c>
    </row>
    <row r="75" spans="1:11" ht="15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5.75">
      <c r="A76" s="24"/>
      <c r="B76" s="11" t="s">
        <v>132</v>
      </c>
      <c r="C76" s="19" t="s">
        <v>104</v>
      </c>
      <c r="D76" s="46">
        <f>'Income Statement'!B15</f>
        <v>4191.6</v>
      </c>
      <c r="E76" s="46">
        <f>'Income Statement'!C15</f>
        <v>4491.8</v>
      </c>
      <c r="F76" s="46">
        <f>'Income Statement'!D15</f>
        <v>4488.3</v>
      </c>
      <c r="G76" s="47">
        <f>F76*(1+G25)</f>
        <v>4712.715</v>
      </c>
      <c r="H76" s="47">
        <f aca="true" t="shared" si="13" ref="H76:K76">G76*(1+H25)</f>
        <v>4901.2236</v>
      </c>
      <c r="I76" s="47">
        <f t="shared" si="13"/>
        <v>5097.272544</v>
      </c>
      <c r="J76" s="47">
        <f t="shared" si="13"/>
        <v>5250.190720320001</v>
      </c>
      <c r="K76" s="47">
        <f t="shared" si="13"/>
        <v>5407.696441929601</v>
      </c>
    </row>
    <row r="77" spans="1:11" ht="15.75">
      <c r="A77" s="24"/>
      <c r="B77" s="24"/>
      <c r="C77" s="24"/>
      <c r="D77" s="48"/>
      <c r="E77" s="48"/>
      <c r="F77" s="48"/>
      <c r="G77" s="33"/>
      <c r="H77" s="33"/>
      <c r="I77" s="33"/>
      <c r="J77" s="33"/>
      <c r="K77" s="33"/>
    </row>
    <row r="78" spans="1:11" ht="15.75">
      <c r="A78" s="24"/>
      <c r="B78" s="49" t="s">
        <v>133</v>
      </c>
      <c r="C78" s="19" t="s">
        <v>104</v>
      </c>
      <c r="D78" s="50">
        <f>'Income Statement'!B16</f>
        <v>1283</v>
      </c>
      <c r="E78" s="50">
        <f>'Income Statement'!C16</f>
        <v>1440.5</v>
      </c>
      <c r="F78" s="50">
        <f>'Income Statement'!D16</f>
        <v>1407.2</v>
      </c>
      <c r="G78" s="38">
        <f>G76-G80</f>
        <v>1460.9416500000002</v>
      </c>
      <c r="H78" s="38">
        <f aca="true" t="shared" si="14" ref="H78:K78">H76-H80</f>
        <v>1519.3793160000005</v>
      </c>
      <c r="I78" s="38">
        <f t="shared" si="14"/>
        <v>1580.1544886400002</v>
      </c>
      <c r="J78" s="38">
        <f t="shared" si="14"/>
        <v>1627.5591232992006</v>
      </c>
      <c r="K78" s="38">
        <f t="shared" si="14"/>
        <v>1676.3858969981766</v>
      </c>
    </row>
    <row r="79" spans="1:11" ht="15.75">
      <c r="A79" s="24"/>
      <c r="B79" s="49"/>
      <c r="C79" s="49"/>
      <c r="D79" s="50"/>
      <c r="E79" s="50"/>
      <c r="F79" s="50"/>
      <c r="G79" s="38"/>
      <c r="H79" s="38"/>
      <c r="I79" s="38"/>
      <c r="J79" s="38"/>
      <c r="K79" s="38"/>
    </row>
    <row r="80" spans="1:11" ht="15.75">
      <c r="A80" s="24"/>
      <c r="B80" s="51" t="s">
        <v>134</v>
      </c>
      <c r="C80" s="19" t="s">
        <v>104</v>
      </c>
      <c r="D80" s="52">
        <f>'Income Statement'!B17</f>
        <v>2908.6</v>
      </c>
      <c r="E80" s="52">
        <f>'Income Statement'!C17</f>
        <v>3051.3</v>
      </c>
      <c r="F80" s="52">
        <f>'Income Statement'!D17</f>
        <v>3081.1</v>
      </c>
      <c r="G80" s="34">
        <f>G76*G26</f>
        <v>3251.77335</v>
      </c>
      <c r="H80" s="34">
        <f aca="true" t="shared" si="15" ref="H80:K80">H76*H26</f>
        <v>3381.844284</v>
      </c>
      <c r="I80" s="34">
        <f t="shared" si="15"/>
        <v>3517.11805536</v>
      </c>
      <c r="J80" s="34">
        <f t="shared" si="15"/>
        <v>3622.6315970208</v>
      </c>
      <c r="K80" s="34">
        <f t="shared" si="15"/>
        <v>3731.3105449314244</v>
      </c>
    </row>
    <row r="81" spans="1:11" ht="15.75">
      <c r="A81" s="24"/>
      <c r="B81" s="53"/>
      <c r="C81" s="24"/>
      <c r="D81" s="23"/>
      <c r="E81" s="23"/>
      <c r="F81" s="23"/>
      <c r="G81" s="33"/>
      <c r="H81" s="33"/>
      <c r="I81" s="33"/>
      <c r="J81" s="33"/>
      <c r="K81" s="33"/>
    </row>
    <row r="82" spans="1:11" ht="15.75">
      <c r="A82" s="24"/>
      <c r="B82" s="11" t="s">
        <v>135</v>
      </c>
      <c r="C82" s="24"/>
      <c r="D82" s="33"/>
      <c r="E82" s="33"/>
      <c r="F82" s="33"/>
      <c r="G82" s="33"/>
      <c r="H82" s="33"/>
      <c r="I82" s="33"/>
      <c r="J82" s="33"/>
      <c r="K82" s="33"/>
    </row>
    <row r="83" spans="1:11" ht="15.75">
      <c r="A83" s="24"/>
      <c r="B83" s="18" t="s">
        <v>136</v>
      </c>
      <c r="C83" s="19" t="s">
        <v>104</v>
      </c>
      <c r="D83" s="50">
        <f>'Income Statement'!B18</f>
        <v>2290.6</v>
      </c>
      <c r="E83" s="50">
        <f>'Income Statement'!C18</f>
        <v>2397.8</v>
      </c>
      <c r="F83" s="50">
        <f>'Income Statement'!D18</f>
        <v>2293.7</v>
      </c>
      <c r="G83" s="38">
        <f>G27*G76</f>
        <v>2544.8661</v>
      </c>
      <c r="H83" s="38">
        <f aca="true" t="shared" si="16" ref="H83:K83">H27*H76</f>
        <v>2646.6607440000002</v>
      </c>
      <c r="I83" s="38">
        <f t="shared" si="16"/>
        <v>2752.5271737600006</v>
      </c>
      <c r="J83" s="38">
        <f t="shared" si="16"/>
        <v>2835.1029889728006</v>
      </c>
      <c r="K83" s="38">
        <f t="shared" si="16"/>
        <v>2920.1560786419845</v>
      </c>
    </row>
    <row r="84" spans="1:11" ht="15.75">
      <c r="A84" s="24"/>
      <c r="B84" s="54" t="s">
        <v>137</v>
      </c>
      <c r="C84" s="19" t="s">
        <v>104</v>
      </c>
      <c r="D84" s="50">
        <v>0</v>
      </c>
      <c r="E84" s="50">
        <v>0</v>
      </c>
      <c r="F84" s="50">
        <v>0</v>
      </c>
      <c r="G84" s="38"/>
      <c r="H84" s="38"/>
      <c r="I84" s="38"/>
      <c r="J84" s="38"/>
      <c r="K84" s="38"/>
    </row>
    <row r="85" spans="1:11" ht="15.75">
      <c r="A85" s="24"/>
      <c r="B85" s="55" t="s">
        <v>138</v>
      </c>
      <c r="C85" s="35" t="s">
        <v>104</v>
      </c>
      <c r="D85" s="56">
        <v>0</v>
      </c>
      <c r="E85" s="56">
        <v>0</v>
      </c>
      <c r="F85" s="56">
        <v>0</v>
      </c>
      <c r="G85" s="36"/>
      <c r="H85" s="36"/>
      <c r="I85" s="36"/>
      <c r="J85" s="36"/>
      <c r="K85" s="36"/>
    </row>
    <row r="86" spans="1:11" ht="15.75">
      <c r="A86" s="24"/>
      <c r="B86" s="57" t="s">
        <v>139</v>
      </c>
      <c r="C86" s="19" t="s">
        <v>104</v>
      </c>
      <c r="D86" s="58">
        <f>SUM(D83:D85)</f>
        <v>2290.6</v>
      </c>
      <c r="E86" s="58">
        <f aca="true" t="shared" si="17" ref="E86:F86">SUM(E83:E85)</f>
        <v>2397.8</v>
      </c>
      <c r="F86" s="58">
        <f t="shared" si="17"/>
        <v>2293.7</v>
      </c>
      <c r="G86" s="59">
        <f>SUM(G83:G85)</f>
        <v>2544.8661</v>
      </c>
      <c r="H86" s="59">
        <f aca="true" t="shared" si="18" ref="H86:K86">SUM(H83:H85)</f>
        <v>2646.6607440000002</v>
      </c>
      <c r="I86" s="59">
        <f t="shared" si="18"/>
        <v>2752.5271737600006</v>
      </c>
      <c r="J86" s="59">
        <f t="shared" si="18"/>
        <v>2835.1029889728006</v>
      </c>
      <c r="K86" s="59">
        <f t="shared" si="18"/>
        <v>2920.1560786419845</v>
      </c>
    </row>
    <row r="87" spans="1:11" ht="15.75">
      <c r="A87" s="24"/>
      <c r="B87" s="29"/>
      <c r="C87" s="49"/>
      <c r="D87" s="50"/>
      <c r="E87" s="50"/>
      <c r="F87" s="50"/>
      <c r="G87" s="38"/>
      <c r="H87" s="38"/>
      <c r="I87" s="38"/>
      <c r="J87" s="38"/>
      <c r="K87" s="38"/>
    </row>
    <row r="88" spans="1:11" ht="15.75">
      <c r="A88" s="24"/>
      <c r="B88" s="51" t="s">
        <v>140</v>
      </c>
      <c r="C88" s="19" t="s">
        <v>104</v>
      </c>
      <c r="D88" s="52">
        <f>'Income Statement'!B19</f>
        <v>618</v>
      </c>
      <c r="E88" s="52">
        <f>'Income Statement'!C19</f>
        <v>653.5</v>
      </c>
      <c r="F88" s="52">
        <f>'Income Statement'!D19</f>
        <v>787.4</v>
      </c>
      <c r="G88" s="34">
        <f>G80-G86</f>
        <v>706.9072499999997</v>
      </c>
      <c r="H88" s="34">
        <f aca="true" t="shared" si="19" ref="H88:K88">H80-H86</f>
        <v>735.1835399999995</v>
      </c>
      <c r="I88" s="34">
        <f t="shared" si="19"/>
        <v>764.5908815999996</v>
      </c>
      <c r="J88" s="34">
        <f t="shared" si="19"/>
        <v>787.5286080479996</v>
      </c>
      <c r="K88" s="34">
        <f t="shared" si="19"/>
        <v>811.1544662894398</v>
      </c>
    </row>
    <row r="89" spans="1:11" ht="15.75">
      <c r="A89" s="24"/>
      <c r="B89" s="53" t="s">
        <v>141</v>
      </c>
      <c r="C89" s="19" t="s">
        <v>100</v>
      </c>
      <c r="D89" s="60">
        <f>D88/D76</f>
        <v>0.14743773260807327</v>
      </c>
      <c r="E89" s="60">
        <f aca="true" t="shared" si="20" ref="E89:F89">E88/E76</f>
        <v>0.14548733247250545</v>
      </c>
      <c r="F89" s="60">
        <f t="shared" si="20"/>
        <v>0.1754339059332041</v>
      </c>
      <c r="G89" s="61">
        <f>G88/G76</f>
        <v>0.14999999999999994</v>
      </c>
      <c r="H89" s="61">
        <f aca="true" t="shared" si="21" ref="H89:K89">H88/H76</f>
        <v>0.1499999999999999</v>
      </c>
      <c r="I89" s="61">
        <f t="shared" si="21"/>
        <v>0.1499999999999999</v>
      </c>
      <c r="J89" s="61">
        <f t="shared" si="21"/>
        <v>0.14999999999999988</v>
      </c>
      <c r="K89" s="61">
        <f t="shared" si="21"/>
        <v>0.14999999999999994</v>
      </c>
    </row>
    <row r="90" spans="1:11" ht="15.75">
      <c r="A90" s="24"/>
      <c r="B90" s="24"/>
      <c r="C90" s="24"/>
      <c r="D90" s="33"/>
      <c r="E90" s="33"/>
      <c r="F90" s="33"/>
      <c r="G90" s="33"/>
      <c r="H90" s="33"/>
      <c r="I90" s="33"/>
      <c r="J90" s="33"/>
      <c r="K90" s="33"/>
    </row>
    <row r="91" spans="1:11" ht="15.75">
      <c r="A91" s="24"/>
      <c r="B91" s="11" t="s">
        <v>142</v>
      </c>
      <c r="C91" s="24"/>
      <c r="D91" s="33"/>
      <c r="E91" s="33"/>
      <c r="F91" s="33"/>
      <c r="G91" s="33"/>
      <c r="H91" s="33"/>
      <c r="I91" s="33"/>
      <c r="J91" s="33"/>
      <c r="K91" s="33"/>
    </row>
    <row r="92" spans="1:11" ht="15.75">
      <c r="A92" s="24"/>
      <c r="B92" s="62" t="s">
        <v>143</v>
      </c>
      <c r="C92" s="19" t="s">
        <v>104</v>
      </c>
      <c r="D92" s="48">
        <f>'Income Statement'!B20</f>
        <v>6.4</v>
      </c>
      <c r="E92" s="48">
        <f>'Income Statement'!C20</f>
        <v>26.9</v>
      </c>
      <c r="F92" s="48">
        <f>'Income Statement'!D20</f>
        <v>28.4</v>
      </c>
      <c r="G92" s="38">
        <f>G38</f>
        <v>31.59</v>
      </c>
      <c r="H92" s="38">
        <f aca="true" t="shared" si="22" ref="H92:K92">H38</f>
        <v>31.59</v>
      </c>
      <c r="I92" s="38">
        <f t="shared" si="22"/>
        <v>31.59</v>
      </c>
      <c r="J92" s="38">
        <f t="shared" si="22"/>
        <v>31.59</v>
      </c>
      <c r="K92" s="38">
        <f t="shared" si="22"/>
        <v>23.59</v>
      </c>
    </row>
    <row r="93" spans="1:11" ht="15.75">
      <c r="A93" s="24"/>
      <c r="B93" s="55" t="s">
        <v>144</v>
      </c>
      <c r="C93" s="35" t="s">
        <v>104</v>
      </c>
      <c r="D93" s="56">
        <v>0</v>
      </c>
      <c r="E93" s="56">
        <v>0</v>
      </c>
      <c r="F93" s="56">
        <v>0</v>
      </c>
      <c r="G93" s="36">
        <f>G39</f>
        <v>0</v>
      </c>
      <c r="H93" s="36">
        <f aca="true" t="shared" si="23" ref="H93:K93">H39</f>
        <v>0</v>
      </c>
      <c r="I93" s="36">
        <f t="shared" si="23"/>
        <v>0</v>
      </c>
      <c r="J93" s="36">
        <f t="shared" si="23"/>
        <v>0</v>
      </c>
      <c r="K93" s="36">
        <f t="shared" si="23"/>
        <v>0</v>
      </c>
    </row>
    <row r="94" spans="1:11" ht="15.75">
      <c r="A94" s="24"/>
      <c r="B94" s="57" t="s">
        <v>145</v>
      </c>
      <c r="C94" s="19" t="s">
        <v>104</v>
      </c>
      <c r="D94" s="58">
        <f>SUM(D92:D93)</f>
        <v>6.4</v>
      </c>
      <c r="E94" s="58">
        <f aca="true" t="shared" si="24" ref="E94:F94">SUM(E92:E93)</f>
        <v>26.9</v>
      </c>
      <c r="F94" s="58">
        <f t="shared" si="24"/>
        <v>28.4</v>
      </c>
      <c r="G94" s="59">
        <f>SUM(G92:G93)</f>
        <v>31.59</v>
      </c>
      <c r="H94" s="59">
        <f aca="true" t="shared" si="25" ref="H94:K94">SUM(H92:H93)</f>
        <v>31.59</v>
      </c>
      <c r="I94" s="59">
        <f t="shared" si="25"/>
        <v>31.59</v>
      </c>
      <c r="J94" s="59">
        <f t="shared" si="25"/>
        <v>31.59</v>
      </c>
      <c r="K94" s="59">
        <f t="shared" si="25"/>
        <v>23.59</v>
      </c>
    </row>
    <row r="95" spans="1:11" ht="15.75">
      <c r="A95" s="24"/>
      <c r="B95" s="29"/>
      <c r="C95" s="49"/>
      <c r="D95" s="50"/>
      <c r="E95" s="50"/>
      <c r="F95" s="50"/>
      <c r="G95" s="38"/>
      <c r="H95" s="38"/>
      <c r="I95" s="38"/>
      <c r="J95" s="38"/>
      <c r="K95" s="38"/>
    </row>
    <row r="96" spans="1:11" ht="15.75">
      <c r="A96" s="24"/>
      <c r="B96" s="51" t="s">
        <v>146</v>
      </c>
      <c r="C96" s="19" t="s">
        <v>104</v>
      </c>
      <c r="D96" s="52">
        <f>'Income Statement'!B21</f>
        <v>611.6</v>
      </c>
      <c r="E96" s="52">
        <f>'Income Statement'!C21</f>
        <v>626.6</v>
      </c>
      <c r="F96" s="52">
        <f>'Income Statement'!D21</f>
        <v>759</v>
      </c>
      <c r="G96" s="34">
        <f>G88-G94</f>
        <v>675.3172499999997</v>
      </c>
      <c r="H96" s="34">
        <f aca="true" t="shared" si="26" ref="H96:K96">H88-H94</f>
        <v>703.5935399999995</v>
      </c>
      <c r="I96" s="34">
        <f t="shared" si="26"/>
        <v>733.0008815999996</v>
      </c>
      <c r="J96" s="34">
        <f t="shared" si="26"/>
        <v>755.9386080479995</v>
      </c>
      <c r="K96" s="34">
        <f t="shared" si="26"/>
        <v>787.5644662894398</v>
      </c>
    </row>
    <row r="97" spans="1:11" ht="15.75">
      <c r="A97" s="24"/>
      <c r="B97" s="18" t="s">
        <v>147</v>
      </c>
      <c r="C97" s="35" t="s">
        <v>104</v>
      </c>
      <c r="D97" s="50">
        <f>'Income Statement'!B22</f>
        <v>209.2</v>
      </c>
      <c r="E97" s="50">
        <f>'Income Statement'!C22</f>
        <v>166.1</v>
      </c>
      <c r="F97" s="50">
        <f>'Income Statement'!D22</f>
        <v>168</v>
      </c>
      <c r="G97" s="38">
        <f>G96*$C$12</f>
        <v>168.82931249999993</v>
      </c>
      <c r="H97" s="38">
        <f aca="true" t="shared" si="27" ref="H97:K97">H96*$C$12</f>
        <v>175.89838499999988</v>
      </c>
      <c r="I97" s="38">
        <f t="shared" si="27"/>
        <v>183.2502203999999</v>
      </c>
      <c r="J97" s="38">
        <f t="shared" si="27"/>
        <v>188.98465201199988</v>
      </c>
      <c r="K97" s="38">
        <f t="shared" si="27"/>
        <v>196.89111657235995</v>
      </c>
    </row>
    <row r="98" spans="1:11" ht="15.75">
      <c r="A98" s="24"/>
      <c r="B98" s="63" t="s">
        <v>148</v>
      </c>
      <c r="C98" s="19" t="s">
        <v>104</v>
      </c>
      <c r="D98" s="64">
        <f>'Income Statement'!B23</f>
        <v>402.4</v>
      </c>
      <c r="E98" s="64">
        <f>'Income Statement'!C23</f>
        <v>460.5</v>
      </c>
      <c r="F98" s="64">
        <f>'Income Statement'!D23</f>
        <v>591</v>
      </c>
      <c r="G98" s="65">
        <f>G96-G97</f>
        <v>506.4879374999998</v>
      </c>
      <c r="H98" s="65">
        <f aca="true" t="shared" si="28" ref="H98:K98">H96-H97</f>
        <v>527.6951549999997</v>
      </c>
      <c r="I98" s="65">
        <f t="shared" si="28"/>
        <v>549.7506611999997</v>
      </c>
      <c r="J98" s="65">
        <f t="shared" si="28"/>
        <v>566.9539560359997</v>
      </c>
      <c r="K98" s="65">
        <f t="shared" si="28"/>
        <v>590.6733497170799</v>
      </c>
    </row>
    <row r="99" spans="1:11" ht="15.75">
      <c r="A99" s="24"/>
      <c r="B99" s="66"/>
      <c r="C99" s="24"/>
      <c r="D99" s="33"/>
      <c r="E99" s="33"/>
      <c r="F99" s="33"/>
      <c r="G99" s="33"/>
      <c r="H99" s="33"/>
      <c r="I99" s="33"/>
      <c r="J99" s="33"/>
      <c r="K99" s="33"/>
    </row>
    <row r="100" spans="1:11" ht="15.75">
      <c r="A100" s="24"/>
      <c r="B100" s="67" t="s">
        <v>149</v>
      </c>
      <c r="C100" s="19" t="s">
        <v>104</v>
      </c>
      <c r="D100" s="50">
        <v>0</v>
      </c>
      <c r="E100" s="50">
        <v>0</v>
      </c>
      <c r="F100" s="50">
        <v>0</v>
      </c>
      <c r="G100" s="68">
        <f>G41</f>
        <v>0</v>
      </c>
      <c r="H100" s="68">
        <f aca="true" t="shared" si="29" ref="H100:K100">H41</f>
        <v>0</v>
      </c>
      <c r="I100" s="68">
        <f t="shared" si="29"/>
        <v>0</v>
      </c>
      <c r="J100" s="68">
        <f t="shared" si="29"/>
        <v>0</v>
      </c>
      <c r="K100" s="68">
        <f t="shared" si="29"/>
        <v>0</v>
      </c>
    </row>
    <row r="101" spans="1:11" ht="15.75">
      <c r="A101" s="24"/>
      <c r="B101" s="67"/>
      <c r="C101" s="49"/>
      <c r="D101" s="50"/>
      <c r="E101" s="50"/>
      <c r="F101" s="50"/>
      <c r="G101" s="38"/>
      <c r="H101" s="38"/>
      <c r="I101" s="38"/>
      <c r="J101" s="38"/>
      <c r="K101" s="38"/>
    </row>
    <row r="102" spans="1:11" ht="15.75">
      <c r="A102" s="24"/>
      <c r="B102" s="51" t="s">
        <v>150</v>
      </c>
      <c r="C102" s="19" t="s">
        <v>104</v>
      </c>
      <c r="D102" s="46">
        <f>'Income Statement'!B23</f>
        <v>402.4</v>
      </c>
      <c r="E102" s="46">
        <f>'Income Statement'!C23</f>
        <v>460.5</v>
      </c>
      <c r="F102" s="46">
        <f>'Income Statement'!D23</f>
        <v>591</v>
      </c>
      <c r="G102" s="47">
        <f>SUM(G98:G101)</f>
        <v>506.4879374999998</v>
      </c>
      <c r="H102" s="47">
        <f aca="true" t="shared" si="30" ref="H102:K102">SUM(H98:H101)</f>
        <v>527.6951549999997</v>
      </c>
      <c r="I102" s="47">
        <f t="shared" si="30"/>
        <v>549.7506611999997</v>
      </c>
      <c r="J102" s="47">
        <f t="shared" si="30"/>
        <v>566.9539560359997</v>
      </c>
      <c r="K102" s="47">
        <f t="shared" si="30"/>
        <v>590.6733497170799</v>
      </c>
    </row>
    <row r="103" spans="1:11" ht="15.75">
      <c r="A103" s="24"/>
      <c r="B103" s="39"/>
      <c r="C103" s="24"/>
      <c r="D103" s="27"/>
      <c r="E103" s="27"/>
      <c r="F103" s="27"/>
      <c r="G103" s="27"/>
      <c r="H103" s="27"/>
      <c r="I103" s="27"/>
      <c r="J103" s="27"/>
      <c r="K103" s="27"/>
    </row>
    <row r="104" spans="1:11" ht="15.75">
      <c r="A104" s="12"/>
      <c r="B104" s="12"/>
      <c r="C104" s="12"/>
      <c r="D104" s="94" t="s">
        <v>94</v>
      </c>
      <c r="E104" s="94"/>
      <c r="F104" s="95"/>
      <c r="G104" s="96" t="s">
        <v>95</v>
      </c>
      <c r="H104" s="94"/>
      <c r="I104" s="94"/>
      <c r="J104" s="94"/>
      <c r="K104" s="94"/>
    </row>
    <row r="105" spans="1:11" ht="15.75">
      <c r="A105" s="44" t="s">
        <v>151</v>
      </c>
      <c r="B105" s="44"/>
      <c r="C105" s="45" t="s">
        <v>182</v>
      </c>
      <c r="D105" s="93">
        <f>D20</f>
        <v>2015</v>
      </c>
      <c r="E105" s="93">
        <f aca="true" t="shared" si="31" ref="E105:K105">E20</f>
        <v>2016</v>
      </c>
      <c r="F105" s="93">
        <f t="shared" si="31"/>
        <v>2017</v>
      </c>
      <c r="G105" s="93">
        <f t="shared" si="31"/>
        <v>2018</v>
      </c>
      <c r="H105" s="93">
        <f t="shared" si="31"/>
        <v>2019</v>
      </c>
      <c r="I105" s="93">
        <f t="shared" si="31"/>
        <v>2020</v>
      </c>
      <c r="J105" s="93">
        <f t="shared" si="31"/>
        <v>2021</v>
      </c>
      <c r="K105" s="93">
        <f t="shared" si="31"/>
        <v>2022</v>
      </c>
    </row>
    <row r="106" spans="1:11" ht="15.75">
      <c r="A106" s="69" t="s">
        <v>152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1:11" ht="15.75">
      <c r="A107" s="24"/>
      <c r="B107" s="11" t="s">
        <v>6</v>
      </c>
      <c r="C107" s="24"/>
      <c r="D107" s="24"/>
      <c r="E107" s="24"/>
      <c r="F107" s="24"/>
      <c r="G107" s="24"/>
      <c r="H107" s="24"/>
      <c r="I107" s="24"/>
      <c r="J107" s="24"/>
      <c r="K107" s="24"/>
    </row>
    <row r="108" spans="1:11" ht="15.75">
      <c r="A108" s="24"/>
      <c r="B108" s="5" t="s">
        <v>7</v>
      </c>
      <c r="C108" s="19" t="s">
        <v>104</v>
      </c>
      <c r="D108" s="70"/>
      <c r="E108" s="70">
        <f>'Balance Sheet'!B12</f>
        <v>859</v>
      </c>
      <c r="F108" s="70">
        <f>'Balance Sheet'!C12</f>
        <v>2672.9</v>
      </c>
      <c r="G108" s="120">
        <f>G211</f>
        <v>3502.9527583099316</v>
      </c>
      <c r="H108" s="120">
        <f aca="true" t="shared" si="32" ref="H108:K108">H211</f>
        <v>4166.937856142328</v>
      </c>
      <c r="I108" s="120">
        <f t="shared" si="32"/>
        <v>4842.174837888022</v>
      </c>
      <c r="J108" s="120">
        <f t="shared" si="32"/>
        <v>5546.273854981662</v>
      </c>
      <c r="K108" s="120">
        <f t="shared" si="32"/>
        <v>5973.713515088112</v>
      </c>
    </row>
    <row r="109" spans="1:11" ht="15.75">
      <c r="A109" s="24"/>
      <c r="B109" s="5" t="s">
        <v>183</v>
      </c>
      <c r="C109" s="19" t="s">
        <v>104</v>
      </c>
      <c r="D109" s="48"/>
      <c r="E109" s="48">
        <f>'Balance Sheet'!B13</f>
        <v>460.4</v>
      </c>
      <c r="F109" s="48">
        <f>'Balance Sheet'!C13</f>
        <v>410.7</v>
      </c>
      <c r="G109" s="33">
        <f>AVERAGE(E109:F109)</f>
        <v>435.54999999999995</v>
      </c>
      <c r="H109" s="33">
        <f aca="true" t="shared" si="33" ref="H109:K109">AVERAGE(F109:G109)</f>
        <v>423.125</v>
      </c>
      <c r="I109" s="33">
        <f t="shared" si="33"/>
        <v>429.3375</v>
      </c>
      <c r="J109" s="33">
        <f t="shared" si="33"/>
        <v>426.23125</v>
      </c>
      <c r="K109" s="33">
        <f t="shared" si="33"/>
        <v>427.78437499999995</v>
      </c>
    </row>
    <row r="110" spans="1:11" ht="15.75">
      <c r="A110" s="24"/>
      <c r="B110" s="5" t="s">
        <v>153</v>
      </c>
      <c r="C110" s="19" t="s">
        <v>104</v>
      </c>
      <c r="D110" s="48"/>
      <c r="E110" s="48">
        <f>'Balance Sheet'!B14</f>
        <v>245.2</v>
      </c>
      <c r="F110" s="48">
        <f>'Balance Sheet'!C14</f>
        <v>268</v>
      </c>
      <c r="G110" s="33">
        <f>G76*G44/365</f>
        <v>258.23095890410957</v>
      </c>
      <c r="H110" s="33">
        <f aca="true" t="shared" si="34" ref="H110:K110">H76*H44/365</f>
        <v>268.560197260274</v>
      </c>
      <c r="I110" s="33">
        <f t="shared" si="34"/>
        <v>279.30260515068494</v>
      </c>
      <c r="J110" s="33">
        <f t="shared" si="34"/>
        <v>287.6816833052055</v>
      </c>
      <c r="K110" s="33">
        <f t="shared" si="34"/>
        <v>296.3121338043617</v>
      </c>
    </row>
    <row r="111" spans="1:11" ht="15.75">
      <c r="A111" s="24"/>
      <c r="B111" s="5" t="s">
        <v>154</v>
      </c>
      <c r="C111" s="19" t="s">
        <v>104</v>
      </c>
      <c r="D111" s="50"/>
      <c r="E111" s="50">
        <f>'Balance Sheet'!B15</f>
        <v>459.2</v>
      </c>
      <c r="F111" s="50">
        <f>'Balance Sheet'!C15</f>
        <v>469.7</v>
      </c>
      <c r="G111" s="38">
        <f>G78*G45/365</f>
        <v>480.3095835616439</v>
      </c>
      <c r="H111" s="38">
        <f aca="true" t="shared" si="35" ref="H111:K111">H78*H45/365</f>
        <v>499.5219669041098</v>
      </c>
      <c r="I111" s="38">
        <f t="shared" si="35"/>
        <v>519.502845580274</v>
      </c>
      <c r="J111" s="38">
        <f t="shared" si="35"/>
        <v>535.0879309476824</v>
      </c>
      <c r="K111" s="38">
        <f t="shared" si="35"/>
        <v>551.1405688761129</v>
      </c>
    </row>
    <row r="112" spans="1:11" ht="15.75">
      <c r="A112" s="24"/>
      <c r="B112" s="5" t="s">
        <v>184</v>
      </c>
      <c r="C112" s="19" t="s">
        <v>104</v>
      </c>
      <c r="D112" s="50"/>
      <c r="E112" s="50">
        <f>'Balance Sheet'!B16</f>
        <v>13.6</v>
      </c>
      <c r="F112" s="50">
        <f>'Balance Sheet'!C16</f>
        <v>41.5</v>
      </c>
      <c r="G112" s="38">
        <f>G51*G97</f>
        <v>25.324396874999987</v>
      </c>
      <c r="H112" s="38">
        <f aca="true" t="shared" si="36" ref="H112:K112">H51*H97</f>
        <v>26.38475774999998</v>
      </c>
      <c r="I112" s="38">
        <f t="shared" si="36"/>
        <v>27.487533059999986</v>
      </c>
      <c r="J112" s="38">
        <f t="shared" si="36"/>
        <v>28.34769780179998</v>
      </c>
      <c r="K112" s="38">
        <f t="shared" si="36"/>
        <v>29.53366748585399</v>
      </c>
    </row>
    <row r="113" spans="1:11" ht="15.75">
      <c r="A113" s="24"/>
      <c r="B113" s="99" t="s">
        <v>241</v>
      </c>
      <c r="C113" s="100" t="s">
        <v>104</v>
      </c>
      <c r="D113" s="101"/>
      <c r="E113" s="101">
        <f>'Balance Sheet'!B17+'Balance Sheet'!B18</f>
        <v>135.5</v>
      </c>
      <c r="F113" s="101">
        <f>'Balance Sheet'!C17+'Balance Sheet'!C18</f>
        <v>90.5</v>
      </c>
      <c r="G113" s="121">
        <f>G48*G83</f>
        <v>101.794644</v>
      </c>
      <c r="H113" s="121">
        <f aca="true" t="shared" si="37" ref="H113:K113">H48*H83</f>
        <v>105.86642976000002</v>
      </c>
      <c r="I113" s="121">
        <f t="shared" si="37"/>
        <v>110.10108695040003</v>
      </c>
      <c r="J113" s="121">
        <f t="shared" si="37"/>
        <v>113.40411955891203</v>
      </c>
      <c r="K113" s="121">
        <f t="shared" si="37"/>
        <v>116.80624314567939</v>
      </c>
    </row>
    <row r="114" spans="1:11" ht="15.75">
      <c r="A114" s="24"/>
      <c r="B114" s="51" t="s">
        <v>155</v>
      </c>
      <c r="C114" s="19" t="s">
        <v>104</v>
      </c>
      <c r="D114" s="52"/>
      <c r="E114" s="52">
        <f>'Balance Sheet'!B19</f>
        <v>2172.9</v>
      </c>
      <c r="F114" s="52">
        <f>'Balance Sheet'!C19</f>
        <v>3953.3</v>
      </c>
      <c r="G114" s="34">
        <f>SUM(G108:G113)</f>
        <v>4804.162341650685</v>
      </c>
      <c r="H114" s="34">
        <f aca="true" t="shared" si="38" ref="H114:K114">SUM(H108:H113)</f>
        <v>5490.3962078167115</v>
      </c>
      <c r="I114" s="34">
        <f t="shared" si="38"/>
        <v>6207.90640862938</v>
      </c>
      <c r="J114" s="34">
        <f t="shared" si="38"/>
        <v>6937.026536595261</v>
      </c>
      <c r="K114" s="34">
        <f t="shared" si="38"/>
        <v>7395.2905034001205</v>
      </c>
    </row>
    <row r="115" spans="1:11" ht="15.75">
      <c r="A115" s="24"/>
      <c r="B115" s="24"/>
      <c r="C115" s="24"/>
      <c r="D115" s="33"/>
      <c r="E115" s="33"/>
      <c r="F115" s="33"/>
      <c r="G115" s="33"/>
      <c r="H115" s="33"/>
      <c r="I115" s="33"/>
      <c r="J115" s="33"/>
      <c r="K115" s="33"/>
    </row>
    <row r="116" spans="1:11" ht="15.75">
      <c r="A116" s="24"/>
      <c r="B116" s="71" t="s">
        <v>156</v>
      </c>
      <c r="C116" s="24"/>
      <c r="D116" s="33"/>
      <c r="E116" s="33"/>
      <c r="F116" s="33"/>
      <c r="G116" s="33"/>
      <c r="H116" s="33"/>
      <c r="I116" s="33"/>
      <c r="J116" s="33"/>
      <c r="K116" s="33"/>
    </row>
    <row r="117" spans="1:11" ht="15.75">
      <c r="A117" s="24"/>
      <c r="B117" s="5" t="s">
        <v>185</v>
      </c>
      <c r="C117" s="19" t="s">
        <v>104</v>
      </c>
      <c r="D117" s="48"/>
      <c r="E117" s="48">
        <f>'Balance Sheet'!B20</f>
        <v>919.5</v>
      </c>
      <c r="F117" s="48">
        <f>'Balance Sheet'!C20</f>
        <v>691.4</v>
      </c>
      <c r="G117" s="122">
        <v>500</v>
      </c>
      <c r="H117" s="122">
        <v>600</v>
      </c>
      <c r="I117" s="122">
        <v>700</v>
      </c>
      <c r="J117" s="122">
        <v>800</v>
      </c>
      <c r="K117" s="122">
        <v>800</v>
      </c>
    </row>
    <row r="118" spans="1:11" ht="15.75">
      <c r="A118" s="24"/>
      <c r="B118" s="5" t="s">
        <v>186</v>
      </c>
      <c r="C118" s="19" t="s">
        <v>104</v>
      </c>
      <c r="D118" s="48"/>
      <c r="E118" s="48">
        <f>'Balance Sheet'!B21</f>
        <v>558.6</v>
      </c>
      <c r="F118" s="48">
        <f>'Balance Sheet'!C21</f>
        <v>75.1</v>
      </c>
      <c r="G118" s="122">
        <v>200</v>
      </c>
      <c r="H118" s="122">
        <v>200</v>
      </c>
      <c r="I118" s="122">
        <v>200</v>
      </c>
      <c r="J118" s="122">
        <v>200</v>
      </c>
      <c r="K118" s="122">
        <v>200</v>
      </c>
    </row>
    <row r="119" spans="1:11" ht="15.75">
      <c r="A119" s="24"/>
      <c r="B119" s="5" t="s">
        <v>157</v>
      </c>
      <c r="C119" s="19" t="s">
        <v>104</v>
      </c>
      <c r="D119" s="48"/>
      <c r="E119" s="48">
        <f>'Balance Sheet'!B22</f>
        <v>502.4</v>
      </c>
      <c r="F119" s="48">
        <f>'Balance Sheet'!C22</f>
        <v>480.5</v>
      </c>
      <c r="G119" s="33">
        <v>500</v>
      </c>
      <c r="H119" s="33">
        <v>500</v>
      </c>
      <c r="I119" s="33">
        <v>500</v>
      </c>
      <c r="J119" s="33">
        <v>500</v>
      </c>
      <c r="K119" s="33">
        <v>500</v>
      </c>
    </row>
    <row r="120" spans="1:14" ht="15.75">
      <c r="A120" s="24"/>
      <c r="B120" s="5" t="s">
        <v>187</v>
      </c>
      <c r="C120" s="97" t="s">
        <v>104</v>
      </c>
      <c r="D120" s="50"/>
      <c r="E120" s="48">
        <f>'Balance Sheet'!B23</f>
        <v>346.8</v>
      </c>
      <c r="F120" s="48">
        <f>'Balance Sheet'!C23</f>
        <v>340.8</v>
      </c>
      <c r="G120" s="38">
        <v>345</v>
      </c>
      <c r="H120" s="38">
        <v>345</v>
      </c>
      <c r="I120" s="38">
        <v>345</v>
      </c>
      <c r="J120" s="38">
        <v>345</v>
      </c>
      <c r="K120" s="38">
        <v>345</v>
      </c>
      <c r="N120" s="124"/>
    </row>
    <row r="121" spans="1:11" ht="15.75">
      <c r="A121" s="24"/>
      <c r="B121" s="5" t="s">
        <v>188</v>
      </c>
      <c r="C121" s="97" t="s">
        <v>104</v>
      </c>
      <c r="D121" s="50"/>
      <c r="E121" s="48">
        <f>'Balance Sheet'!B24</f>
        <v>248.8</v>
      </c>
      <c r="F121" s="48">
        <f>'Balance Sheet'!C24</f>
        <v>170.5</v>
      </c>
      <c r="G121" s="38">
        <f>G62*G97</f>
        <v>168.82931249999993</v>
      </c>
      <c r="H121" s="38">
        <f aca="true" t="shared" si="39" ref="H121:K121">H62*H97</f>
        <v>175.89838499999988</v>
      </c>
      <c r="I121" s="38">
        <f t="shared" si="39"/>
        <v>183.2502203999999</v>
      </c>
      <c r="J121" s="38">
        <f t="shared" si="39"/>
        <v>188.98465201199988</v>
      </c>
      <c r="K121" s="38">
        <f t="shared" si="39"/>
        <v>196.89111657235995</v>
      </c>
    </row>
    <row r="122" spans="1:11" ht="15.75">
      <c r="A122" s="24"/>
      <c r="B122" s="99" t="s">
        <v>189</v>
      </c>
      <c r="C122" s="100" t="s">
        <v>104</v>
      </c>
      <c r="D122" s="101"/>
      <c r="E122" s="101">
        <f>'Balance Sheet'!B25</f>
        <v>143.7</v>
      </c>
      <c r="F122" s="101">
        <f>'Balance Sheet'!C25</f>
        <v>120</v>
      </c>
      <c r="G122" s="121">
        <f>G49*G76</f>
        <v>141.38145</v>
      </c>
      <c r="H122" s="121">
        <f aca="true" t="shared" si="40" ref="H122:K122">H49*H76</f>
        <v>147.036708</v>
      </c>
      <c r="I122" s="121">
        <f t="shared" si="40"/>
        <v>152.91817632000001</v>
      </c>
      <c r="J122" s="121">
        <f t="shared" si="40"/>
        <v>157.50572160960002</v>
      </c>
      <c r="K122" s="121">
        <f t="shared" si="40"/>
        <v>162.23089325788803</v>
      </c>
    </row>
    <row r="123" spans="1:11" ht="15.75">
      <c r="A123" s="24"/>
      <c r="B123" s="22"/>
      <c r="C123" s="97"/>
      <c r="D123" s="50"/>
      <c r="E123" s="50"/>
      <c r="F123" s="50"/>
      <c r="G123" s="38"/>
      <c r="H123" s="38"/>
      <c r="I123" s="38"/>
      <c r="J123" s="38"/>
      <c r="K123" s="38"/>
    </row>
    <row r="124" spans="1:11" ht="15.75">
      <c r="A124" s="24"/>
      <c r="B124" s="51"/>
      <c r="C124" s="19"/>
      <c r="D124" s="52"/>
      <c r="E124" s="52"/>
      <c r="F124" s="52"/>
      <c r="G124" s="34"/>
      <c r="H124" s="34"/>
      <c r="I124" s="34"/>
      <c r="J124" s="34"/>
      <c r="K124" s="34"/>
    </row>
    <row r="125" spans="1:11" ht="15.75">
      <c r="A125" s="24"/>
      <c r="B125" s="51"/>
      <c r="C125" s="24"/>
      <c r="D125" s="33"/>
      <c r="E125" s="34"/>
      <c r="F125" s="34"/>
      <c r="G125" s="33"/>
      <c r="H125" s="33"/>
      <c r="I125" s="33"/>
      <c r="J125" s="33"/>
      <c r="K125" s="33"/>
    </row>
    <row r="126" spans="1:11" ht="15.75">
      <c r="A126" s="24"/>
      <c r="B126" s="51" t="s">
        <v>158</v>
      </c>
      <c r="C126" s="19" t="s">
        <v>104</v>
      </c>
      <c r="D126" s="46"/>
      <c r="E126" s="46">
        <f>'Balance Sheet'!B26</f>
        <v>4892.7</v>
      </c>
      <c r="F126" s="46">
        <f>'Balance Sheet'!C26</f>
        <v>5831.6</v>
      </c>
      <c r="G126" s="47">
        <f>SUM(G117:G122)+G114</f>
        <v>6659.373104150685</v>
      </c>
      <c r="H126" s="47">
        <f aca="true" t="shared" si="41" ref="H126:K126">SUM(H117:H122)+H114</f>
        <v>7458.3313008167115</v>
      </c>
      <c r="I126" s="47">
        <f t="shared" si="41"/>
        <v>8289.07480534938</v>
      </c>
      <c r="J126" s="47">
        <f t="shared" si="41"/>
        <v>9128.516910216862</v>
      </c>
      <c r="K126" s="47">
        <f t="shared" si="41"/>
        <v>9599.412513230369</v>
      </c>
    </row>
    <row r="127" spans="1:11" ht="15.75">
      <c r="A127" s="24"/>
      <c r="B127" s="51"/>
      <c r="C127" s="24"/>
      <c r="D127" s="33"/>
      <c r="E127" s="34"/>
      <c r="F127" s="34"/>
      <c r="G127" s="33"/>
      <c r="H127" s="33"/>
      <c r="I127" s="33"/>
      <c r="J127" s="33"/>
      <c r="K127" s="33"/>
    </row>
    <row r="128" spans="1:11" ht="15.75">
      <c r="A128" s="16" t="s">
        <v>159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</row>
    <row r="129" spans="1:11" ht="15.75">
      <c r="A129" s="72"/>
      <c r="B129" s="17" t="s">
        <v>23</v>
      </c>
      <c r="C129" s="17"/>
      <c r="D129" s="17"/>
      <c r="E129" s="73"/>
      <c r="F129" s="73"/>
      <c r="G129" s="73"/>
      <c r="H129" s="73"/>
      <c r="I129" s="73"/>
      <c r="J129" s="73"/>
      <c r="K129" s="73"/>
    </row>
    <row r="130" spans="1:11" ht="15.75">
      <c r="A130" s="24"/>
      <c r="B130" s="5" t="s">
        <v>190</v>
      </c>
      <c r="C130" s="19" t="s">
        <v>104</v>
      </c>
      <c r="D130" s="70"/>
      <c r="E130" s="70">
        <f>'Balance Sheet'!B29</f>
        <v>186.7</v>
      </c>
      <c r="F130" s="70">
        <f>'Balance Sheet'!C29</f>
        <v>194.6</v>
      </c>
      <c r="G130" s="27">
        <f>G46*G78/365</f>
        <v>200.12899315068495</v>
      </c>
      <c r="H130" s="27">
        <f aca="true" t="shared" si="42" ref="H130:K130">H46*H78/365</f>
        <v>208.1341528767124</v>
      </c>
      <c r="I130" s="27">
        <f t="shared" si="42"/>
        <v>216.45951899178084</v>
      </c>
      <c r="J130" s="27">
        <f t="shared" si="42"/>
        <v>222.9533045615343</v>
      </c>
      <c r="K130" s="27">
        <f t="shared" si="42"/>
        <v>229.64190369838033</v>
      </c>
    </row>
    <row r="131" spans="1:11" ht="15.75">
      <c r="A131" s="24"/>
      <c r="B131" s="5" t="s">
        <v>191</v>
      </c>
      <c r="C131" s="19" t="s">
        <v>104</v>
      </c>
      <c r="D131" s="48"/>
      <c r="E131" s="70">
        <f>'Balance Sheet'!B30</f>
        <v>625</v>
      </c>
      <c r="F131" s="70">
        <f>'Balance Sheet'!C30</f>
        <v>559.2</v>
      </c>
      <c r="G131" s="33">
        <f>G50*G83</f>
        <v>636.216525</v>
      </c>
      <c r="H131" s="33">
        <f aca="true" t="shared" si="43" ref="H131:K131">H50*H83</f>
        <v>661.6651860000001</v>
      </c>
      <c r="I131" s="33">
        <f t="shared" si="43"/>
        <v>688.1317934400001</v>
      </c>
      <c r="J131" s="33">
        <f t="shared" si="43"/>
        <v>708.7757472432002</v>
      </c>
      <c r="K131" s="33">
        <f t="shared" si="43"/>
        <v>730.0390196604961</v>
      </c>
    </row>
    <row r="132" spans="1:11" ht="15.75">
      <c r="A132" s="24"/>
      <c r="B132" s="99" t="s">
        <v>192</v>
      </c>
      <c r="C132" s="100" t="s">
        <v>104</v>
      </c>
      <c r="D132" s="101"/>
      <c r="E132" s="102">
        <f>'Balance Sheet'!B31</f>
        <v>15</v>
      </c>
      <c r="F132" s="103">
        <f>'Balance Sheet'!C31</f>
        <v>0</v>
      </c>
      <c r="G132" s="121">
        <v>0</v>
      </c>
      <c r="H132" s="121">
        <v>0</v>
      </c>
      <c r="I132" s="121">
        <v>0</v>
      </c>
      <c r="J132" s="121">
        <v>0</v>
      </c>
      <c r="K132" s="121">
        <v>0</v>
      </c>
    </row>
    <row r="133" spans="1:11" ht="15.75">
      <c r="A133" s="24"/>
      <c r="B133" s="71" t="s">
        <v>160</v>
      </c>
      <c r="C133" s="19" t="s">
        <v>104</v>
      </c>
      <c r="D133" s="58"/>
      <c r="E133" s="58">
        <f>'Balance Sheet'!B32</f>
        <v>826.7</v>
      </c>
      <c r="F133" s="58">
        <f>'Balance Sheet'!C32</f>
        <v>753.8</v>
      </c>
      <c r="G133" s="98">
        <f>SUM(G130:G132)</f>
        <v>836.3455181506849</v>
      </c>
      <c r="H133" s="98">
        <f aca="true" t="shared" si="44" ref="H133:K133">SUM(H130:H132)</f>
        <v>869.7993388767125</v>
      </c>
      <c r="I133" s="98">
        <f t="shared" si="44"/>
        <v>904.591312431781</v>
      </c>
      <c r="J133" s="98">
        <f t="shared" si="44"/>
        <v>931.7290518047345</v>
      </c>
      <c r="K133" s="98">
        <f t="shared" si="44"/>
        <v>959.6809233588765</v>
      </c>
    </row>
    <row r="134" spans="1:11" ht="15.75">
      <c r="A134" s="24"/>
      <c r="B134" s="72"/>
      <c r="C134" s="24"/>
      <c r="D134" s="33"/>
      <c r="E134" s="33"/>
      <c r="F134" s="33"/>
      <c r="G134" s="33"/>
      <c r="H134" s="33"/>
      <c r="I134" s="33"/>
      <c r="J134" s="33"/>
      <c r="K134" s="33"/>
    </row>
    <row r="135" spans="1:11" ht="15.75">
      <c r="A135" s="24"/>
      <c r="B135" s="71" t="s">
        <v>161</v>
      </c>
      <c r="C135" s="24"/>
      <c r="D135" s="33"/>
      <c r="E135" s="33"/>
      <c r="F135" s="33"/>
      <c r="G135" s="33"/>
      <c r="H135" s="33"/>
      <c r="I135" s="33"/>
      <c r="J135" s="33"/>
      <c r="K135" s="33"/>
    </row>
    <row r="136" spans="1:11" ht="15.75">
      <c r="A136" s="24"/>
      <c r="B136" s="5" t="s">
        <v>28</v>
      </c>
      <c r="C136" s="19" t="s">
        <v>104</v>
      </c>
      <c r="D136" s="48"/>
      <c r="E136" s="48">
        <f>'Balance Sheet'!B33</f>
        <v>861.2</v>
      </c>
      <c r="F136" s="48">
        <f>'Balance Sheet'!C33</f>
        <v>1579.5</v>
      </c>
      <c r="G136" s="38">
        <f>G36</f>
        <v>1579.5</v>
      </c>
      <c r="H136" s="38">
        <f aca="true" t="shared" si="45" ref="H136:K136">H36</f>
        <v>1579.5</v>
      </c>
      <c r="I136" s="38">
        <f t="shared" si="45"/>
        <v>1579.5</v>
      </c>
      <c r="J136" s="38">
        <f t="shared" si="45"/>
        <v>1579.5</v>
      </c>
      <c r="K136" s="38">
        <f t="shared" si="45"/>
        <v>1179.5</v>
      </c>
    </row>
    <row r="137" spans="1:11" ht="15.75">
      <c r="A137" s="24"/>
      <c r="B137" s="99" t="s">
        <v>29</v>
      </c>
      <c r="C137" s="100" t="s">
        <v>104</v>
      </c>
      <c r="D137" s="101"/>
      <c r="E137" s="101">
        <f>'Balance Sheet'!B34</f>
        <v>521.9</v>
      </c>
      <c r="F137" s="101">
        <f>'Balance Sheet'!C34</f>
        <v>496.4</v>
      </c>
      <c r="G137" s="121">
        <f>G54*G83</f>
        <v>534.421881</v>
      </c>
      <c r="H137" s="121">
        <f aca="true" t="shared" si="46" ref="H137:K137">H54*H83</f>
        <v>555.79875624</v>
      </c>
      <c r="I137" s="121">
        <f t="shared" si="46"/>
        <v>578.0307064896001</v>
      </c>
      <c r="J137" s="121">
        <f t="shared" si="46"/>
        <v>595.3716276842881</v>
      </c>
      <c r="K137" s="121">
        <f t="shared" si="46"/>
        <v>613.2327765148167</v>
      </c>
    </row>
    <row r="138" spans="1:11" ht="15.75">
      <c r="A138" s="24"/>
      <c r="B138" s="71" t="s">
        <v>162</v>
      </c>
      <c r="C138" s="19" t="s">
        <v>104</v>
      </c>
      <c r="D138" s="52"/>
      <c r="E138" s="48">
        <f>'Balance Sheet'!B35</f>
        <v>2209.8</v>
      </c>
      <c r="F138" s="48">
        <f>'Balance Sheet'!C35</f>
        <v>2829.7</v>
      </c>
      <c r="G138" s="98">
        <f>SUM(G136:G137)</f>
        <v>2113.921881</v>
      </c>
      <c r="H138" s="98">
        <f aca="true" t="shared" si="47" ref="H138:K138">SUM(H136:H137)</f>
        <v>2135.29875624</v>
      </c>
      <c r="I138" s="98">
        <f t="shared" si="47"/>
        <v>2157.5307064896</v>
      </c>
      <c r="J138" s="98">
        <f t="shared" si="47"/>
        <v>2174.871627684288</v>
      </c>
      <c r="K138" s="98">
        <f t="shared" si="47"/>
        <v>1792.7327765148166</v>
      </c>
    </row>
    <row r="139" spans="1:11" ht="15.75">
      <c r="A139" s="24"/>
      <c r="B139" s="71"/>
      <c r="C139" s="24"/>
      <c r="D139" s="33"/>
      <c r="E139" s="34"/>
      <c r="F139" s="34"/>
      <c r="G139" s="33"/>
      <c r="H139" s="33"/>
      <c r="I139" s="33"/>
      <c r="J139" s="33"/>
      <c r="K139" s="33"/>
    </row>
    <row r="140" spans="1:11" ht="15.75">
      <c r="A140" s="24"/>
      <c r="B140" s="71" t="s">
        <v>163</v>
      </c>
      <c r="C140" s="19" t="s">
        <v>104</v>
      </c>
      <c r="D140" s="46"/>
      <c r="E140" s="46">
        <f>'Balance Sheet'!B35</f>
        <v>2209.8</v>
      </c>
      <c r="F140" s="46">
        <f>'Balance Sheet'!C35</f>
        <v>2829.7</v>
      </c>
      <c r="G140" s="47">
        <f>G138+G133</f>
        <v>2950.2673991506854</v>
      </c>
      <c r="H140" s="47">
        <f aca="true" t="shared" si="48" ref="H140:K140">H138+H133</f>
        <v>3005.098095116712</v>
      </c>
      <c r="I140" s="47">
        <f t="shared" si="48"/>
        <v>3062.122018921381</v>
      </c>
      <c r="J140" s="47">
        <f t="shared" si="48"/>
        <v>3106.6006794890222</v>
      </c>
      <c r="K140" s="47">
        <f t="shared" si="48"/>
        <v>2752.413699873693</v>
      </c>
    </row>
    <row r="141" spans="1:11" ht="15.75">
      <c r="A141" s="24"/>
      <c r="B141" s="72"/>
      <c r="C141" s="24"/>
      <c r="D141" s="33"/>
      <c r="E141" s="33"/>
      <c r="F141" s="33"/>
      <c r="G141" s="33"/>
      <c r="H141" s="33"/>
      <c r="I141" s="33"/>
      <c r="J141" s="33"/>
      <c r="K141" s="33"/>
    </row>
    <row r="142" spans="1:11" ht="15.75">
      <c r="A142" s="24"/>
      <c r="B142" s="71" t="s">
        <v>164</v>
      </c>
      <c r="C142" s="19"/>
      <c r="D142" s="74"/>
      <c r="E142" s="74"/>
      <c r="F142" s="74"/>
      <c r="G142" s="75"/>
      <c r="H142" s="75"/>
      <c r="I142" s="75"/>
      <c r="J142" s="75"/>
      <c r="K142" s="75"/>
    </row>
    <row r="143" spans="1:11" ht="15.75">
      <c r="A143" s="24"/>
      <c r="B143" s="5" t="s">
        <v>193</v>
      </c>
      <c r="C143" s="19" t="s">
        <v>104</v>
      </c>
      <c r="D143" s="74"/>
      <c r="E143" s="74">
        <f>'Balance Sheet'!B40</f>
        <v>0</v>
      </c>
      <c r="F143" s="74">
        <f>'Balance Sheet'!C40</f>
        <v>0</v>
      </c>
      <c r="G143" s="75">
        <v>0</v>
      </c>
      <c r="H143" s="75">
        <v>0</v>
      </c>
      <c r="I143" s="75">
        <v>0</v>
      </c>
      <c r="J143" s="75">
        <v>0</v>
      </c>
      <c r="K143" s="75">
        <v>0</v>
      </c>
    </row>
    <row r="144" spans="1:11" ht="15.75">
      <c r="A144" s="24"/>
      <c r="B144" s="5" t="s">
        <v>194</v>
      </c>
      <c r="C144" s="19" t="s">
        <v>104</v>
      </c>
      <c r="D144" s="74"/>
      <c r="E144" s="74">
        <f>'Balance Sheet'!B41</f>
        <v>2.8</v>
      </c>
      <c r="F144" s="74">
        <f>'Balance Sheet'!C41</f>
        <v>2.8</v>
      </c>
      <c r="G144" s="75">
        <f>F144</f>
        <v>2.8</v>
      </c>
      <c r="H144" s="75">
        <f aca="true" t="shared" si="49" ref="H144:K144">G144</f>
        <v>2.8</v>
      </c>
      <c r="I144" s="75">
        <f t="shared" si="49"/>
        <v>2.8</v>
      </c>
      <c r="J144" s="75">
        <f t="shared" si="49"/>
        <v>2.8</v>
      </c>
      <c r="K144" s="75">
        <f t="shared" si="49"/>
        <v>2.8</v>
      </c>
    </row>
    <row r="145" spans="1:11" ht="15.75">
      <c r="A145" s="24"/>
      <c r="B145" s="5" t="s">
        <v>33</v>
      </c>
      <c r="C145" s="19" t="s">
        <v>104</v>
      </c>
      <c r="D145" s="74"/>
      <c r="E145" s="74">
        <f>'Balance Sheet'!B42</f>
        <v>2857.1</v>
      </c>
      <c r="F145" s="74">
        <f>'Balance Sheet'!C42</f>
        <v>2978.3</v>
      </c>
      <c r="G145" s="75">
        <f>F145+G163-G164</f>
        <v>3067.5543000000002</v>
      </c>
      <c r="H145" s="75">
        <f aca="true" t="shared" si="50" ref="H145:K145">G145+H163-H164</f>
        <v>3160.5787720000003</v>
      </c>
      <c r="I145" s="75">
        <f t="shared" si="50"/>
        <v>3257.5242228800003</v>
      </c>
      <c r="J145" s="75">
        <f t="shared" si="50"/>
        <v>3357.5280372864004</v>
      </c>
      <c r="K145" s="75">
        <f t="shared" si="50"/>
        <v>3460.6819661249924</v>
      </c>
    </row>
    <row r="146" spans="1:11" ht="15.75">
      <c r="A146" s="24"/>
      <c r="B146" s="5" t="s">
        <v>34</v>
      </c>
      <c r="C146" s="19" t="s">
        <v>104</v>
      </c>
      <c r="D146" s="74"/>
      <c r="E146" s="74">
        <f>'Balance Sheet'!B43</f>
        <v>-104.1</v>
      </c>
      <c r="F146" s="74">
        <f>'Balance Sheet'!C43</f>
        <v>107.7</v>
      </c>
      <c r="G146" s="75">
        <f>F146+G159+G192</f>
        <v>310.295175</v>
      </c>
      <c r="H146" s="75">
        <f>G146+H159+H192</f>
        <v>521.3732369999998</v>
      </c>
      <c r="I146" s="75">
        <f aca="true" t="shared" si="51" ref="H146:K146">H146+I159+I192</f>
        <v>741.2735014799997</v>
      </c>
      <c r="J146" s="75">
        <f t="shared" si="51"/>
        <v>968.0550838943998</v>
      </c>
      <c r="K146" s="75">
        <f t="shared" si="51"/>
        <v>1204.3244237812319</v>
      </c>
    </row>
    <row r="147" spans="1:11" ht="15.75">
      <c r="A147" s="24"/>
      <c r="B147" s="5" t="s">
        <v>35</v>
      </c>
      <c r="C147" s="19" t="s">
        <v>104</v>
      </c>
      <c r="D147" s="74"/>
      <c r="E147" s="74">
        <f>'Balance Sheet'!B44</f>
        <v>-72.9</v>
      </c>
      <c r="F147" s="74">
        <f>'Balance Sheet'!C44</f>
        <v>-86.9</v>
      </c>
      <c r="G147" s="75">
        <f>F147</f>
        <v>-86.9</v>
      </c>
      <c r="H147" s="75">
        <f aca="true" t="shared" si="52" ref="H147:K147">G147</f>
        <v>-86.9</v>
      </c>
      <c r="I147" s="75">
        <f t="shared" si="52"/>
        <v>-86.9</v>
      </c>
      <c r="J147" s="75">
        <f t="shared" si="52"/>
        <v>-86.9</v>
      </c>
      <c r="K147" s="75">
        <f t="shared" si="52"/>
        <v>-86.9</v>
      </c>
    </row>
    <row r="148" spans="1:11" ht="15.75">
      <c r="A148" s="24"/>
      <c r="B148" s="5"/>
      <c r="C148" s="19"/>
      <c r="D148" s="74"/>
      <c r="E148" s="74"/>
      <c r="F148" s="74"/>
      <c r="G148" s="75"/>
      <c r="H148" s="75"/>
      <c r="I148" s="75"/>
      <c r="J148" s="75"/>
      <c r="K148" s="75"/>
    </row>
    <row r="149" spans="1:11" ht="15.75">
      <c r="A149" s="24"/>
      <c r="B149" s="71" t="s">
        <v>195</v>
      </c>
      <c r="C149" s="19" t="s">
        <v>104</v>
      </c>
      <c r="D149" s="46"/>
      <c r="E149" s="46">
        <f>'Balance Sheet'!B45</f>
        <v>2682.9</v>
      </c>
      <c r="F149" s="46">
        <f>'Balance Sheet'!C45</f>
        <v>3001.9</v>
      </c>
      <c r="G149" s="75">
        <f>SUM(G143:G147)</f>
        <v>3293.749475</v>
      </c>
      <c r="H149" s="75">
        <f>SUM(H143:H147)</f>
        <v>3597.852009</v>
      </c>
      <c r="I149" s="75">
        <f aca="true" t="shared" si="53" ref="H149:K149">SUM(I143:I147)</f>
        <v>3914.69772436</v>
      </c>
      <c r="J149" s="75">
        <f t="shared" si="53"/>
        <v>4241.4831211808005</v>
      </c>
      <c r="K149" s="75">
        <f t="shared" si="53"/>
        <v>4580.906389906225</v>
      </c>
    </row>
    <row r="150" spans="1:11" ht="15.75">
      <c r="A150" s="24"/>
      <c r="B150" s="51"/>
      <c r="C150" s="24"/>
      <c r="D150" s="33"/>
      <c r="E150" s="34"/>
      <c r="F150" s="34"/>
      <c r="G150" s="33"/>
      <c r="H150" s="33"/>
      <c r="I150" s="33"/>
      <c r="J150" s="33"/>
      <c r="K150" s="33"/>
    </row>
    <row r="151" spans="1:11" ht="15.75">
      <c r="A151" s="24"/>
      <c r="B151" s="51" t="s">
        <v>165</v>
      </c>
      <c r="C151" s="19" t="s">
        <v>104</v>
      </c>
      <c r="D151" s="46"/>
      <c r="E151" s="46">
        <f>'Balance Sheet'!B46</f>
        <v>4892.7</v>
      </c>
      <c r="F151" s="46">
        <f>'Balance Sheet'!C46</f>
        <v>5831.6</v>
      </c>
      <c r="G151" s="47">
        <f>G149+G140</f>
        <v>6244.016874150686</v>
      </c>
      <c r="H151" s="47">
        <f aca="true" t="shared" si="54" ref="H151:K151">H149+H140</f>
        <v>6602.950104116712</v>
      </c>
      <c r="I151" s="47">
        <f t="shared" si="54"/>
        <v>6976.819743281381</v>
      </c>
      <c r="J151" s="47">
        <f t="shared" si="54"/>
        <v>7348.083800669823</v>
      </c>
      <c r="K151" s="47">
        <f t="shared" si="54"/>
        <v>7333.320089779918</v>
      </c>
    </row>
    <row r="152" spans="1:11" ht="15.75">
      <c r="A152" s="24"/>
      <c r="B152" s="39"/>
      <c r="C152" s="24"/>
      <c r="D152" s="33"/>
      <c r="E152" s="33"/>
      <c r="F152" s="34"/>
      <c r="G152" s="33"/>
      <c r="H152" s="33"/>
      <c r="I152" s="33"/>
      <c r="J152" s="33"/>
      <c r="K152" s="33"/>
    </row>
    <row r="153" spans="1:11" ht="15.75">
      <c r="A153" s="24"/>
      <c r="B153" s="76" t="s">
        <v>166</v>
      </c>
      <c r="C153" s="24"/>
      <c r="D153" s="77"/>
      <c r="E153" s="77">
        <f>E126-E151</f>
        <v>0</v>
      </c>
      <c r="F153" s="77">
        <f>F126-F151</f>
        <v>0</v>
      </c>
      <c r="G153" s="77">
        <f aca="true" t="shared" si="55" ref="G153:K153">G126-G151</f>
        <v>415.3562299999994</v>
      </c>
      <c r="H153" s="77">
        <f t="shared" si="55"/>
        <v>855.3811966999992</v>
      </c>
      <c r="I153" s="77">
        <f t="shared" si="55"/>
        <v>1312.2550620679995</v>
      </c>
      <c r="J153" s="77">
        <f t="shared" si="55"/>
        <v>1780.4331095470388</v>
      </c>
      <c r="K153" s="77">
        <f t="shared" si="55"/>
        <v>2266.092423450451</v>
      </c>
    </row>
    <row r="154" spans="1:11" ht="15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</row>
    <row r="155" spans="1:11" ht="15.75">
      <c r="A155" s="12"/>
      <c r="B155" s="12"/>
      <c r="C155" s="12"/>
      <c r="D155" s="94" t="s">
        <v>94</v>
      </c>
      <c r="E155" s="94"/>
      <c r="F155" s="95"/>
      <c r="G155" s="96" t="s">
        <v>95</v>
      </c>
      <c r="H155" s="94"/>
      <c r="I155" s="94"/>
      <c r="J155" s="94"/>
      <c r="K155" s="94"/>
    </row>
    <row r="156" spans="1:11" ht="15.75">
      <c r="A156" s="44" t="s">
        <v>167</v>
      </c>
      <c r="B156" s="44"/>
      <c r="C156" s="45" t="s">
        <v>182</v>
      </c>
      <c r="D156" s="93">
        <f>D20</f>
        <v>2015</v>
      </c>
      <c r="E156" s="93">
        <f>E20</f>
        <v>2016</v>
      </c>
      <c r="F156" s="93">
        <f>F20</f>
        <v>2017</v>
      </c>
      <c r="G156" s="93">
        <f>G20</f>
        <v>2018</v>
      </c>
      <c r="H156" s="93">
        <f>H20</f>
        <v>2019</v>
      </c>
      <c r="I156" s="93">
        <f>I20</f>
        <v>2020</v>
      </c>
      <c r="J156" s="93">
        <f>J20</f>
        <v>2021</v>
      </c>
      <c r="K156" s="93">
        <f>K20</f>
        <v>2022</v>
      </c>
    </row>
    <row r="157" spans="1:11" ht="15.75">
      <c r="A157" s="16" t="s">
        <v>168</v>
      </c>
      <c r="B157" s="78"/>
      <c r="C157" s="16"/>
      <c r="D157" s="16" t="s">
        <v>3</v>
      </c>
      <c r="E157" s="16" t="s">
        <v>3</v>
      </c>
      <c r="F157" s="16" t="s">
        <v>3</v>
      </c>
      <c r="G157" s="16" t="s">
        <v>3</v>
      </c>
      <c r="H157" s="16" t="s">
        <v>3</v>
      </c>
      <c r="I157" s="16" t="s">
        <v>3</v>
      </c>
      <c r="J157" s="16" t="s">
        <v>3</v>
      </c>
      <c r="K157" s="16" t="s">
        <v>3</v>
      </c>
    </row>
    <row r="158" spans="1:14" ht="15.75">
      <c r="A158" s="17"/>
      <c r="B158" s="79"/>
      <c r="C158" s="17"/>
      <c r="D158" s="17"/>
      <c r="E158" s="17"/>
      <c r="F158" s="17"/>
      <c r="G158" s="17"/>
      <c r="H158" s="17"/>
      <c r="I158" s="17"/>
      <c r="J158" s="17"/>
      <c r="K158" s="17"/>
      <c r="N158" s="123"/>
    </row>
    <row r="159" spans="1:11" ht="15.75">
      <c r="A159" s="24"/>
      <c r="B159" s="80" t="s">
        <v>150</v>
      </c>
      <c r="C159" s="19" t="s">
        <v>104</v>
      </c>
      <c r="D159" s="46">
        <f>'Cash Flow Statement'!B16</f>
        <v>402.4</v>
      </c>
      <c r="E159" s="46">
        <f>'Cash Flow Statement'!C16</f>
        <v>460.5</v>
      </c>
      <c r="F159" s="46">
        <f>'Cash Flow Statement'!D16</f>
        <v>591</v>
      </c>
      <c r="G159" s="47">
        <f>G102</f>
        <v>506.4879374999998</v>
      </c>
      <c r="H159" s="47">
        <f aca="true" t="shared" si="56" ref="H159:K159">H102</f>
        <v>527.6951549999997</v>
      </c>
      <c r="I159" s="47">
        <f t="shared" si="56"/>
        <v>549.7506611999997</v>
      </c>
      <c r="J159" s="47">
        <f t="shared" si="56"/>
        <v>566.9539560359997</v>
      </c>
      <c r="K159" s="47">
        <f t="shared" si="56"/>
        <v>590.6733497170799</v>
      </c>
    </row>
    <row r="160" spans="1:11" ht="15.75">
      <c r="A160" s="24"/>
      <c r="B160" s="11" t="s">
        <v>169</v>
      </c>
      <c r="C160" s="24"/>
      <c r="D160" s="81"/>
      <c r="E160" s="81"/>
      <c r="F160" s="81"/>
      <c r="G160" s="81"/>
      <c r="H160" s="81"/>
      <c r="I160" s="81"/>
      <c r="J160" s="81"/>
      <c r="K160" s="81"/>
    </row>
    <row r="161" spans="1:11" ht="15.75">
      <c r="A161" s="24"/>
      <c r="B161" s="5" t="s">
        <v>196</v>
      </c>
      <c r="C161" s="19" t="s">
        <v>104</v>
      </c>
      <c r="D161" s="48">
        <f>'Cash Flow Statement'!B19</f>
        <v>191.8</v>
      </c>
      <c r="E161" s="48">
        <f>'Cash Flow Statement'!C19</f>
        <v>210.6</v>
      </c>
      <c r="F161" s="48">
        <f>'Cash Flow Statement'!D19</f>
        <v>212.8</v>
      </c>
      <c r="G161" s="33">
        <f>G58*G76</f>
        <v>221.49760500000002</v>
      </c>
      <c r="H161" s="33">
        <f aca="true" t="shared" si="57" ref="H161:K161">H58*H76</f>
        <v>230.3575092</v>
      </c>
      <c r="I161" s="33">
        <f t="shared" si="57"/>
        <v>239.57180956800002</v>
      </c>
      <c r="J161" s="33">
        <f t="shared" si="57"/>
        <v>246.75896385504004</v>
      </c>
      <c r="K161" s="33">
        <f t="shared" si="57"/>
        <v>254.16173277069126</v>
      </c>
    </row>
    <row r="162" spans="1:11" ht="15.75">
      <c r="A162" s="24"/>
      <c r="B162" s="5" t="s">
        <v>197</v>
      </c>
      <c r="C162" s="19" t="s">
        <v>104</v>
      </c>
      <c r="D162" s="48">
        <f>'Cash Flow Statement'!B20</f>
        <v>1.7</v>
      </c>
      <c r="E162" s="48">
        <f>'Cash Flow Statement'!C20</f>
        <v>3.7</v>
      </c>
      <c r="F162" s="48">
        <f>'Cash Flow Statement'!D20</f>
        <v>1.7</v>
      </c>
      <c r="G162" s="33">
        <f>F162</f>
        <v>1.7</v>
      </c>
      <c r="H162" s="33">
        <f aca="true" t="shared" si="58" ref="H162:K162">G162</f>
        <v>1.7</v>
      </c>
      <c r="I162" s="33">
        <f t="shared" si="58"/>
        <v>1.7</v>
      </c>
      <c r="J162" s="33">
        <f t="shared" si="58"/>
        <v>1.7</v>
      </c>
      <c r="K162" s="33">
        <f t="shared" si="58"/>
        <v>1.7</v>
      </c>
    </row>
    <row r="163" spans="1:11" ht="15.75">
      <c r="A163" s="24"/>
      <c r="B163" s="5" t="s">
        <v>198</v>
      </c>
      <c r="C163" s="19" t="s">
        <v>104</v>
      </c>
      <c r="D163" s="48">
        <f>'Cash Flow Statement'!B21</f>
        <v>88.9</v>
      </c>
      <c r="E163" s="48">
        <f>'Cash Flow Statement'!C21</f>
        <v>86.8</v>
      </c>
      <c r="F163" s="48">
        <f>'Cash Flow Statement'!D21</f>
        <v>73.6</v>
      </c>
      <c r="G163" s="33">
        <f>G60*G76</f>
        <v>94.2543</v>
      </c>
      <c r="H163" s="33">
        <f aca="true" t="shared" si="59" ref="H163:K163">H60*H76</f>
        <v>98.024472</v>
      </c>
      <c r="I163" s="33">
        <f t="shared" si="59"/>
        <v>101.94545088000001</v>
      </c>
      <c r="J163" s="33">
        <f t="shared" si="59"/>
        <v>105.00381440640001</v>
      </c>
      <c r="K163" s="33">
        <f t="shared" si="59"/>
        <v>108.15392883859202</v>
      </c>
    </row>
    <row r="164" spans="1:11" ht="15.75">
      <c r="A164" s="24"/>
      <c r="B164" s="5" t="s">
        <v>199</v>
      </c>
      <c r="C164" s="19" t="s">
        <v>104</v>
      </c>
      <c r="D164" s="48">
        <f>'Cash Flow Statement'!B22</f>
        <v>5.6</v>
      </c>
      <c r="E164" s="48">
        <f>'Cash Flow Statement'!C22</f>
        <v>9</v>
      </c>
      <c r="F164" s="48">
        <f>'Cash Flow Statement'!D22</f>
        <v>3.8</v>
      </c>
      <c r="G164" s="38">
        <v>5</v>
      </c>
      <c r="H164" s="38">
        <v>5</v>
      </c>
      <c r="I164" s="38">
        <v>5</v>
      </c>
      <c r="J164" s="38">
        <v>5</v>
      </c>
      <c r="K164" s="38">
        <v>5</v>
      </c>
    </row>
    <row r="165" spans="1:11" ht="15.75">
      <c r="A165" s="24"/>
      <c r="B165" s="5" t="s">
        <v>200</v>
      </c>
      <c r="C165" s="19" t="s">
        <v>104</v>
      </c>
      <c r="D165" s="48">
        <f>'Cash Flow Statement'!B23</f>
        <v>59.7</v>
      </c>
      <c r="E165" s="48">
        <f>'Cash Flow Statement'!C23</f>
        <v>17.7</v>
      </c>
      <c r="F165" s="48">
        <f>'Cash Flow Statement'!D23</f>
        <v>8.5</v>
      </c>
      <c r="G165" s="33">
        <v>15</v>
      </c>
      <c r="H165" s="33">
        <v>15</v>
      </c>
      <c r="I165" s="33">
        <v>15</v>
      </c>
      <c r="J165" s="33">
        <v>15</v>
      </c>
      <c r="K165" s="33">
        <v>15</v>
      </c>
    </row>
    <row r="166" spans="1:11" ht="15.75">
      <c r="A166" s="24"/>
      <c r="B166" s="5" t="s">
        <v>188</v>
      </c>
      <c r="C166" s="19" t="s">
        <v>104</v>
      </c>
      <c r="D166" s="48">
        <f>'Cash Flow Statement'!B24</f>
        <v>21.5</v>
      </c>
      <c r="E166" s="48">
        <f>'Cash Flow Statement'!C24</f>
        <v>-52.3</v>
      </c>
      <c r="F166" s="48">
        <f>'Cash Flow Statement'!D24</f>
        <v>78</v>
      </c>
      <c r="G166" s="33">
        <f>G121</f>
        <v>168.82931249999993</v>
      </c>
      <c r="H166" s="33">
        <f aca="true" t="shared" si="60" ref="H166:K166">H121</f>
        <v>175.89838499999988</v>
      </c>
      <c r="I166" s="33">
        <f t="shared" si="60"/>
        <v>183.2502203999999</v>
      </c>
      <c r="J166" s="33">
        <f t="shared" si="60"/>
        <v>188.98465201199988</v>
      </c>
      <c r="K166" s="33">
        <f t="shared" si="60"/>
        <v>196.89111657235995</v>
      </c>
    </row>
    <row r="167" spans="1:11" ht="15.75">
      <c r="A167" s="24"/>
      <c r="B167" s="5" t="s">
        <v>201</v>
      </c>
      <c r="C167" s="19" t="s">
        <v>104</v>
      </c>
      <c r="D167" s="48">
        <f>'Cash Flow Statement'!B25</f>
        <v>-3.2</v>
      </c>
      <c r="E167" s="48">
        <f>'Cash Flow Statement'!C25</f>
        <v>-14.7</v>
      </c>
      <c r="F167" s="48">
        <f>'Cash Flow Statement'!D25</f>
        <v>-19.1</v>
      </c>
      <c r="G167" s="33">
        <f>G67</f>
        <v>0</v>
      </c>
      <c r="H167" s="33">
        <f aca="true" t="shared" si="61" ref="H167:K167">H67</f>
        <v>0</v>
      </c>
      <c r="I167" s="33">
        <f t="shared" si="61"/>
        <v>0</v>
      </c>
      <c r="J167" s="33">
        <f t="shared" si="61"/>
        <v>0</v>
      </c>
      <c r="K167" s="33">
        <f t="shared" si="61"/>
        <v>0</v>
      </c>
    </row>
    <row r="168" spans="1:11" ht="15.75">
      <c r="A168" s="24"/>
      <c r="B168" s="62"/>
      <c r="C168" s="19"/>
      <c r="D168" s="48"/>
      <c r="E168" s="48"/>
      <c r="F168" s="48"/>
      <c r="G168" s="33"/>
      <c r="H168" s="33"/>
      <c r="I168" s="33"/>
      <c r="J168" s="33"/>
      <c r="K168" s="33"/>
    </row>
    <row r="169" spans="1:11" ht="15.75">
      <c r="A169" s="24"/>
      <c r="B169" s="82" t="s">
        <v>170</v>
      </c>
      <c r="C169" s="24"/>
      <c r="D169" s="48"/>
      <c r="E169" s="48"/>
      <c r="F169" s="48"/>
      <c r="G169" s="33"/>
      <c r="H169" s="33"/>
      <c r="I169" s="33"/>
      <c r="J169" s="33"/>
      <c r="K169" s="33"/>
    </row>
    <row r="170" spans="1:11" ht="15.75">
      <c r="A170" s="24"/>
      <c r="B170" s="5" t="s">
        <v>202</v>
      </c>
      <c r="C170" s="19" t="s">
        <v>104</v>
      </c>
      <c r="D170" s="48">
        <f>'Cash Flow Statement'!B27</f>
        <v>0.3</v>
      </c>
      <c r="E170" s="48">
        <f>'Cash Flow Statement'!C27</f>
        <v>-28.3</v>
      </c>
      <c r="F170" s="48">
        <f>'Cash Flow Statement'!D27</f>
        <v>-29.4</v>
      </c>
      <c r="G170" s="33">
        <f>F110-G110</f>
        <v>9.76904109589043</v>
      </c>
      <c r="H170" s="33">
        <f aca="true" t="shared" si="62" ref="H170:K170">G110-H110</f>
        <v>-10.32923835616441</v>
      </c>
      <c r="I170" s="33">
        <f t="shared" si="62"/>
        <v>-10.74240789041096</v>
      </c>
      <c r="J170" s="33">
        <f t="shared" si="62"/>
        <v>-8.379078154520585</v>
      </c>
      <c r="K170" s="33">
        <f t="shared" si="62"/>
        <v>-8.630450499156154</v>
      </c>
    </row>
    <row r="171" spans="1:11" ht="15.75">
      <c r="A171" s="24"/>
      <c r="B171" s="5" t="s">
        <v>203</v>
      </c>
      <c r="C171" s="19" t="s">
        <v>104</v>
      </c>
      <c r="D171" s="48">
        <f>'Cash Flow Statement'!B28</f>
        <v>29.2</v>
      </c>
      <c r="E171" s="48">
        <f>'Cash Flow Statement'!C28</f>
        <v>40.7</v>
      </c>
      <c r="F171" s="48">
        <f>'Cash Flow Statement'!D28</f>
        <v>-20</v>
      </c>
      <c r="G171" s="33">
        <f>F111-G111</f>
        <v>-10.609583561643888</v>
      </c>
      <c r="H171" s="33">
        <f aca="true" t="shared" si="63" ref="H171:K171">G111-H111</f>
        <v>-19.2123833424659</v>
      </c>
      <c r="I171" s="33">
        <f t="shared" si="63"/>
        <v>-19.980878676164195</v>
      </c>
      <c r="J171" s="33">
        <f t="shared" si="63"/>
        <v>-15.585085367408396</v>
      </c>
      <c r="K171" s="33">
        <f t="shared" si="63"/>
        <v>-16.0526379284305</v>
      </c>
    </row>
    <row r="172" spans="1:11" ht="15.75">
      <c r="A172" s="24"/>
      <c r="B172" s="5" t="s">
        <v>204</v>
      </c>
      <c r="C172" s="19" t="s">
        <v>104</v>
      </c>
      <c r="D172" s="48">
        <f>'Cash Flow Statement'!B29</f>
        <v>-5.9</v>
      </c>
      <c r="E172" s="48">
        <f>'Cash Flow Statement'!C29</f>
        <v>49.5</v>
      </c>
      <c r="F172" s="48">
        <f>'Cash Flow Statement'!D29</f>
        <v>-53.4</v>
      </c>
      <c r="G172" s="33">
        <f>G137-F137</f>
        <v>38.02188100000001</v>
      </c>
      <c r="H172" s="33">
        <f aca="true" t="shared" si="64" ref="H172:K172">H137-G137</f>
        <v>21.376875240000004</v>
      </c>
      <c r="I172" s="33">
        <f t="shared" si="64"/>
        <v>22.231950249600118</v>
      </c>
      <c r="J172" s="33">
        <f t="shared" si="64"/>
        <v>17.340921194688008</v>
      </c>
      <c r="K172" s="33">
        <f t="shared" si="64"/>
        <v>17.861148830528577</v>
      </c>
    </row>
    <row r="173" spans="1:11" ht="15.75">
      <c r="A173" s="24"/>
      <c r="B173" s="5" t="s">
        <v>190</v>
      </c>
      <c r="C173" s="19" t="s">
        <v>104</v>
      </c>
      <c r="D173" s="48">
        <f>'Cash Flow Statement'!B30</f>
        <v>64.4</v>
      </c>
      <c r="E173" s="48">
        <f>'Cash Flow Statement'!C30</f>
        <v>-48.4</v>
      </c>
      <c r="F173" s="48">
        <f>'Cash Flow Statement'!D30</f>
        <v>8.4</v>
      </c>
      <c r="G173" s="33">
        <f>G130-F130</f>
        <v>5.528993150684954</v>
      </c>
      <c r="H173" s="33">
        <f aca="true" t="shared" si="65" ref="H173:K173">H130-G130</f>
        <v>8.005159726027443</v>
      </c>
      <c r="I173" s="33">
        <f t="shared" si="65"/>
        <v>8.325366115068448</v>
      </c>
      <c r="J173" s="33">
        <f t="shared" si="65"/>
        <v>6.49378556975347</v>
      </c>
      <c r="K173" s="33">
        <f t="shared" si="65"/>
        <v>6.6885991368460225</v>
      </c>
    </row>
    <row r="174" spans="1:11" ht="15.75">
      <c r="A174" s="24"/>
      <c r="B174" s="5" t="s">
        <v>191</v>
      </c>
      <c r="C174" s="19" t="s">
        <v>104</v>
      </c>
      <c r="D174" s="48">
        <f>'Cash Flow Statement'!B31</f>
        <v>63.2</v>
      </c>
      <c r="E174" s="48">
        <f>'Cash Flow Statement'!C31</f>
        <v>30.1</v>
      </c>
      <c r="F174" s="48">
        <f>'Cash Flow Statement'!D31</f>
        <v>-50.1</v>
      </c>
      <c r="G174" s="33">
        <f>G131-F131</f>
        <v>77.016525</v>
      </c>
      <c r="H174" s="33">
        <f aca="true" t="shared" si="66" ref="H174:K174">H131-G131</f>
        <v>25.448661000000016</v>
      </c>
      <c r="I174" s="33">
        <f t="shared" si="66"/>
        <v>26.466607440000075</v>
      </c>
      <c r="J174" s="33">
        <f t="shared" si="66"/>
        <v>20.64395380320002</v>
      </c>
      <c r="K174" s="33">
        <f t="shared" si="66"/>
        <v>21.26327241729598</v>
      </c>
    </row>
    <row r="175" spans="1:11" ht="15.75">
      <c r="A175" s="24"/>
      <c r="B175" s="5" t="s">
        <v>189</v>
      </c>
      <c r="C175" s="97" t="s">
        <v>104</v>
      </c>
      <c r="D175" s="48">
        <f>'Cash Flow Statement'!B32</f>
        <v>17.8</v>
      </c>
      <c r="E175" s="48">
        <f>'Cash Flow Statement'!C32</f>
        <v>-6.3</v>
      </c>
      <c r="F175" s="48">
        <f>'Cash Flow Statement'!D32</f>
        <v>48</v>
      </c>
      <c r="G175" s="38">
        <f>(F112-G112)+(F113-G113)+(F119-G119)+(F120-G120)+(F122-G122)</f>
        <v>-40.200490874999986</v>
      </c>
      <c r="H175" s="38">
        <f aca="true" t="shared" si="67" ref="H175:K175">(G112-H112)+(G113-H113)+(G119-H119)+(G120-H120)+(G122-H122)</f>
        <v>-10.787404635000009</v>
      </c>
      <c r="I175" s="38">
        <f t="shared" si="67"/>
        <v>-11.21890082040003</v>
      </c>
      <c r="J175" s="38">
        <f>(I112-J112)+(I113-J113)+(I119-J119)+(I120-J120)+(I122-J122)</f>
        <v>-8.750742639911994</v>
      </c>
      <c r="K175" s="38">
        <f t="shared" si="67"/>
        <v>-9.313264919109379</v>
      </c>
    </row>
    <row r="176" spans="1:11" ht="15.75">
      <c r="A176" s="24"/>
      <c r="B176" s="82" t="s">
        <v>171</v>
      </c>
      <c r="C176" s="19" t="s">
        <v>104</v>
      </c>
      <c r="D176" s="52">
        <f>'Cash Flow Statement'!B33</f>
        <v>937.4</v>
      </c>
      <c r="E176" s="52">
        <f>'Cash Flow Statement'!C33</f>
        <v>758.6</v>
      </c>
      <c r="F176" s="52">
        <f>'Cash Flow Statement'!D33</f>
        <v>853.8</v>
      </c>
      <c r="G176" s="34">
        <f>SUM(G159:G175)</f>
        <v>1092.2955208099315</v>
      </c>
      <c r="H176" s="34">
        <f aca="true" t="shared" si="68" ref="H176:K176">SUM(H159:H175)</f>
        <v>1068.1771908323965</v>
      </c>
      <c r="I176" s="34">
        <f t="shared" si="68"/>
        <v>1111.2998784656934</v>
      </c>
      <c r="J176" s="34">
        <f t="shared" si="68"/>
        <v>1141.16514071524</v>
      </c>
      <c r="K176" s="34">
        <f t="shared" si="68"/>
        <v>1183.396794936698</v>
      </c>
    </row>
    <row r="177" spans="1:11" ht="15.75">
      <c r="A177" s="24"/>
      <c r="B177" s="82"/>
      <c r="C177" s="24"/>
      <c r="D177" s="33"/>
      <c r="E177" s="33"/>
      <c r="F177" s="33"/>
      <c r="G177" s="33"/>
      <c r="H177" s="33"/>
      <c r="I177" s="33"/>
      <c r="J177" s="33"/>
      <c r="K177" s="33"/>
    </row>
    <row r="178" spans="1:11" ht="15.75">
      <c r="A178" s="16" t="s">
        <v>172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</row>
    <row r="179" spans="1:11" ht="15.75">
      <c r="A179" s="24"/>
      <c r="B179" s="5" t="s">
        <v>207</v>
      </c>
      <c r="C179" s="19" t="s">
        <v>104</v>
      </c>
      <c r="D179" s="50">
        <f>'Cash Flow Statement'!B36</f>
        <v>0</v>
      </c>
      <c r="E179" s="50">
        <f>'Cash Flow Statement'!C36</f>
        <v>0</v>
      </c>
      <c r="F179" s="50">
        <f>'Cash Flow Statement'!D36</f>
        <v>680.6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</row>
    <row r="180" spans="1:11" ht="15.75">
      <c r="A180" s="24"/>
      <c r="B180" s="5" t="s">
        <v>208</v>
      </c>
      <c r="C180" s="19" t="s">
        <v>104</v>
      </c>
      <c r="D180" s="50">
        <f>'Cash Flow Statement'!B37</f>
        <v>0</v>
      </c>
      <c r="E180" s="50">
        <f>'Cash Flow Statement'!C37</f>
        <v>0</v>
      </c>
      <c r="F180" s="50">
        <f>'Cash Flow Statement'!D37</f>
        <v>126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</row>
    <row r="181" spans="1:11" ht="15.75">
      <c r="A181" s="24"/>
      <c r="B181" s="5" t="s">
        <v>209</v>
      </c>
      <c r="C181" s="19" t="s">
        <v>104</v>
      </c>
      <c r="D181" s="50">
        <f>'Cash Flow Statement'!B38</f>
        <v>-139.1</v>
      </c>
      <c r="E181" s="50">
        <f>'Cash Flow Statement'!C38</f>
        <v>-140.3</v>
      </c>
      <c r="F181" s="50">
        <f>'Cash Flow Statement'!D38</f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</row>
    <row r="182" spans="1:11" ht="15.75">
      <c r="A182" s="24"/>
      <c r="B182" s="5" t="s">
        <v>210</v>
      </c>
      <c r="C182" s="19" t="s">
        <v>104</v>
      </c>
      <c r="D182" s="50">
        <f>'Cash Flow Statement'!B39</f>
        <v>-519.6</v>
      </c>
      <c r="E182" s="50">
        <f>'Cash Flow Statement'!C39</f>
        <v>-25.6</v>
      </c>
      <c r="F182" s="50">
        <f>'Cash Flow Statement'!D39</f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</row>
    <row r="183" spans="1:11" ht="15.75">
      <c r="A183" s="24"/>
      <c r="B183" s="5" t="s">
        <v>211</v>
      </c>
      <c r="C183" s="19" t="s">
        <v>104</v>
      </c>
      <c r="D183" s="50">
        <f>'Cash Flow Statement'!B40</f>
        <v>-199.3</v>
      </c>
      <c r="E183" s="50">
        <f>'Cash Flow Statement'!C40</f>
        <v>-396.4</v>
      </c>
      <c r="F183" s="50">
        <f>'Cash Flow Statement'!D40</f>
        <v>-283.1</v>
      </c>
      <c r="G183" s="38">
        <f>F117-G117</f>
        <v>191.39999999999998</v>
      </c>
      <c r="H183" s="38">
        <f aca="true" t="shared" si="69" ref="H183:K183">G117-H117</f>
        <v>-100</v>
      </c>
      <c r="I183" s="38">
        <f t="shared" si="69"/>
        <v>-100</v>
      </c>
      <c r="J183" s="38">
        <f t="shared" si="69"/>
        <v>-100</v>
      </c>
      <c r="K183" s="38">
        <f t="shared" si="69"/>
        <v>0</v>
      </c>
    </row>
    <row r="184" spans="1:11" ht="15.75">
      <c r="A184" s="24"/>
      <c r="B184" s="5" t="s">
        <v>212</v>
      </c>
      <c r="C184" s="19" t="s">
        <v>104</v>
      </c>
      <c r="D184" s="50">
        <f>'Cash Flow Statement'!B41</f>
        <v>-49.6</v>
      </c>
      <c r="E184" s="50">
        <f>'Cash Flow Statement'!C41</f>
        <v>-664.7</v>
      </c>
      <c r="F184" s="50">
        <f>'Cash Flow Statement'!D41</f>
        <v>-523.5</v>
      </c>
      <c r="G184" s="38">
        <f>(F109-G109)+(F118-G118)</f>
        <v>-149.74999999999997</v>
      </c>
      <c r="H184" s="38">
        <f aca="true" t="shared" si="70" ref="H184:K184">(G109-H109)+(G118-H118)</f>
        <v>12.424999999999955</v>
      </c>
      <c r="I184" s="38">
        <f t="shared" si="70"/>
        <v>-6.212499999999977</v>
      </c>
      <c r="J184" s="38">
        <f t="shared" si="70"/>
        <v>3.1062499999999886</v>
      </c>
      <c r="K184" s="38">
        <f t="shared" si="70"/>
        <v>-1.553124999999966</v>
      </c>
    </row>
    <row r="185" spans="1:11" ht="15.75">
      <c r="A185" s="24"/>
      <c r="B185" s="5" t="s">
        <v>213</v>
      </c>
      <c r="C185" s="19" t="s">
        <v>104</v>
      </c>
      <c r="D185" s="50">
        <f>'Cash Flow Statement'!B42</f>
        <v>305.2</v>
      </c>
      <c r="E185" s="50">
        <f>'Cash Flow Statement'!C42</f>
        <v>425.9</v>
      </c>
      <c r="F185" s="50">
        <f>'Cash Flow Statement'!D42</f>
        <v>591.2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</row>
    <row r="186" spans="1:11" ht="15.75">
      <c r="A186" s="24"/>
      <c r="B186" s="5" t="s">
        <v>214</v>
      </c>
      <c r="C186" s="19" t="s">
        <v>104</v>
      </c>
      <c r="D186" s="50">
        <f>'Cash Flow Statement'!B43</f>
        <v>-10.5</v>
      </c>
      <c r="E186" s="50">
        <f>'Cash Flow Statement'!C43</f>
        <v>-8.9</v>
      </c>
      <c r="F186" s="50">
        <f>'Cash Flow Statement'!D43</f>
        <v>1.8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</row>
    <row r="187" spans="1:11" ht="15.75">
      <c r="A187" s="24"/>
      <c r="B187" s="22"/>
      <c r="C187" s="97"/>
      <c r="D187" s="50"/>
      <c r="E187" s="50"/>
      <c r="F187" s="50"/>
      <c r="G187" s="38"/>
      <c r="H187" s="38"/>
      <c r="I187" s="38"/>
      <c r="J187" s="38"/>
      <c r="K187" s="38"/>
    </row>
    <row r="188" spans="1:11" ht="15.75">
      <c r="A188" s="24"/>
      <c r="B188" s="22"/>
      <c r="C188" s="97"/>
      <c r="D188" s="50"/>
      <c r="E188" s="50"/>
      <c r="F188" s="50"/>
      <c r="G188" s="38"/>
      <c r="H188" s="38"/>
      <c r="I188" s="38"/>
      <c r="J188" s="38"/>
      <c r="K188" s="38"/>
    </row>
    <row r="189" spans="1:11" ht="15.75">
      <c r="A189" s="24"/>
      <c r="B189" s="82" t="s">
        <v>173</v>
      </c>
      <c r="C189" s="19" t="s">
        <v>104</v>
      </c>
      <c r="D189" s="58">
        <f>'Cash Flow Statement'!B44</f>
        <v>-612.9</v>
      </c>
      <c r="E189" s="58">
        <f>'Cash Flow Statement'!C44</f>
        <v>-810</v>
      </c>
      <c r="F189" s="58">
        <f>'Cash Flow Statement'!D44</f>
        <v>593</v>
      </c>
      <c r="G189" s="98">
        <f>SUM(G179:G186)</f>
        <v>41.650000000000006</v>
      </c>
      <c r="H189" s="98">
        <f aca="true" t="shared" si="71" ref="H189:K189">SUM(H179:H186)</f>
        <v>-87.57500000000005</v>
      </c>
      <c r="I189" s="98">
        <f t="shared" si="71"/>
        <v>-106.21249999999998</v>
      </c>
      <c r="J189" s="98">
        <f t="shared" si="71"/>
        <v>-96.89375000000001</v>
      </c>
      <c r="K189" s="98">
        <f t="shared" si="71"/>
        <v>-1.553124999999966</v>
      </c>
    </row>
    <row r="190" spans="1:11" ht="15.75">
      <c r="A190" s="24"/>
      <c r="B190" s="82"/>
      <c r="C190" s="24"/>
      <c r="D190" s="33"/>
      <c r="E190" s="33"/>
      <c r="F190" s="33"/>
      <c r="G190" s="33"/>
      <c r="H190" s="33"/>
      <c r="I190" s="33"/>
      <c r="J190" s="33"/>
      <c r="K190" s="33"/>
    </row>
    <row r="191" spans="1:11" ht="15.75">
      <c r="A191" s="16" t="s">
        <v>174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</row>
    <row r="192" spans="1:11" ht="15.75">
      <c r="A192" s="24"/>
      <c r="B192" s="5" t="s">
        <v>219</v>
      </c>
      <c r="C192" s="19" t="s">
        <v>104</v>
      </c>
      <c r="D192" s="48">
        <f>'Cash Flow Statement'!B48</f>
        <v>-371.8</v>
      </c>
      <c r="E192" s="48">
        <f>'Cash Flow Statement'!C48</f>
        <v>-374.5</v>
      </c>
      <c r="F192" s="48">
        <f>'Cash Flow Statement'!D48</f>
        <v>-378</v>
      </c>
      <c r="G192" s="33">
        <f>-G63*G102</f>
        <v>-303.8927624999999</v>
      </c>
      <c r="H192" s="33">
        <f aca="true" t="shared" si="72" ref="H192:K192">-H63*H102</f>
        <v>-316.6170929999998</v>
      </c>
      <c r="I192" s="33">
        <f t="shared" si="72"/>
        <v>-329.8503967199998</v>
      </c>
      <c r="J192" s="33">
        <f t="shared" si="72"/>
        <v>-340.1723736215998</v>
      </c>
      <c r="K192" s="33">
        <f t="shared" si="72"/>
        <v>-354.4040098302479</v>
      </c>
    </row>
    <row r="193" spans="1:11" ht="15.75">
      <c r="A193" s="24"/>
      <c r="B193" s="5" t="s">
        <v>220</v>
      </c>
      <c r="C193" s="19" t="s">
        <v>104</v>
      </c>
      <c r="D193" s="48">
        <f>'Cash Flow Statement'!B49</f>
        <v>896.7</v>
      </c>
      <c r="E193" s="48">
        <f>'Cash Flow Statement'!C49</f>
        <v>0</v>
      </c>
      <c r="F193" s="48">
        <f>'Cash Flow Statement'!D49</f>
        <v>997.2</v>
      </c>
      <c r="G193" s="38">
        <f>G136-F136</f>
        <v>0</v>
      </c>
      <c r="H193" s="38">
        <f aca="true" t="shared" si="73" ref="H193:K193">H136-G136</f>
        <v>0</v>
      </c>
      <c r="I193" s="38">
        <f t="shared" si="73"/>
        <v>0</v>
      </c>
      <c r="J193" s="38">
        <f t="shared" si="73"/>
        <v>0</v>
      </c>
      <c r="K193" s="38">
        <v>0</v>
      </c>
    </row>
    <row r="194" spans="1:11" ht="15.75">
      <c r="A194" s="24"/>
      <c r="B194" s="5" t="s">
        <v>221</v>
      </c>
      <c r="C194" s="19" t="s">
        <v>104</v>
      </c>
      <c r="D194" s="48">
        <f>'Cash Flow Statement'!B50</f>
        <v>-6.6</v>
      </c>
      <c r="E194" s="48">
        <f>'Cash Flow Statement'!C50</f>
        <v>0</v>
      </c>
      <c r="F194" s="48">
        <f>'Cash Flow Statement'!D50</f>
        <v>-9.8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</row>
    <row r="195" spans="1:11" ht="15.75">
      <c r="A195" s="24"/>
      <c r="B195" s="5" t="s">
        <v>222</v>
      </c>
      <c r="C195" s="97" t="s">
        <v>104</v>
      </c>
      <c r="D195" s="48">
        <f>'Cash Flow Statement'!B51</f>
        <v>-0.5</v>
      </c>
      <c r="E195" s="48">
        <f>'Cash Flow Statement'!C51</f>
        <v>-15</v>
      </c>
      <c r="F195" s="48">
        <f>'Cash Flow Statement'!D51</f>
        <v>-285</v>
      </c>
      <c r="G195" s="38">
        <v>0</v>
      </c>
      <c r="H195" s="38">
        <v>0</v>
      </c>
      <c r="I195" s="38">
        <v>0</v>
      </c>
      <c r="J195" s="38">
        <v>0</v>
      </c>
      <c r="K195" s="38">
        <v>-400</v>
      </c>
    </row>
    <row r="196" spans="1:11" ht="15.75">
      <c r="A196" s="24"/>
      <c r="B196" s="5" t="s">
        <v>223</v>
      </c>
      <c r="C196" s="97" t="s">
        <v>104</v>
      </c>
      <c r="D196" s="48">
        <f>'Cash Flow Statement'!B52</f>
        <v>36.5</v>
      </c>
      <c r="E196" s="48">
        <f>'Cash Flow Statement'!C52</f>
        <v>29.1</v>
      </c>
      <c r="F196" s="48">
        <f>'Cash Flow Statement'!D52</f>
        <v>70.4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</row>
    <row r="197" spans="1:11" ht="15.75">
      <c r="A197" s="24"/>
      <c r="B197" s="5" t="s">
        <v>224</v>
      </c>
      <c r="C197" s="97" t="s">
        <v>104</v>
      </c>
      <c r="D197" s="48">
        <f>'Cash Flow Statement'!B53</f>
        <v>340</v>
      </c>
      <c r="E197" s="48">
        <f>'Cash Flow Statement'!C53</f>
        <v>0</v>
      </c>
      <c r="F197" s="48">
        <f>'Cash Flow Statement'!D53</f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</row>
    <row r="198" spans="1:11" ht="15.75">
      <c r="A198" s="24"/>
      <c r="B198" s="5" t="s">
        <v>225</v>
      </c>
      <c r="C198" s="97" t="s">
        <v>104</v>
      </c>
      <c r="D198" s="48">
        <f>'Cash Flow Statement'!B54</f>
        <v>-480</v>
      </c>
      <c r="E198" s="48">
        <f>'Cash Flow Statement'!C54</f>
        <v>0</v>
      </c>
      <c r="F198" s="48">
        <f>'Cash Flow Statement'!D54</f>
        <v>0</v>
      </c>
      <c r="G198" s="38">
        <f>0</f>
        <v>0</v>
      </c>
      <c r="H198" s="38">
        <f>0</f>
        <v>0</v>
      </c>
      <c r="I198" s="38">
        <f>0</f>
        <v>0</v>
      </c>
      <c r="J198" s="38">
        <f>0</f>
        <v>0</v>
      </c>
      <c r="K198" s="38">
        <f>0</f>
        <v>0</v>
      </c>
    </row>
    <row r="199" spans="1:11" ht="15.75">
      <c r="A199" s="24"/>
      <c r="B199" s="5" t="s">
        <v>226</v>
      </c>
      <c r="C199" s="97" t="s">
        <v>104</v>
      </c>
      <c r="D199" s="48">
        <f>'Cash Flow Statement'!B55</f>
        <v>-15.6</v>
      </c>
      <c r="E199" s="48">
        <f>'Cash Flow Statement'!C55</f>
        <v>-15.5</v>
      </c>
      <c r="F199" s="48">
        <f>'Cash Flow Statement'!D55</f>
        <v>-21.5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</row>
    <row r="200" spans="1:11" ht="15.75">
      <c r="A200" s="24"/>
      <c r="B200" s="5" t="s">
        <v>227</v>
      </c>
      <c r="C200" s="97" t="s">
        <v>104</v>
      </c>
      <c r="D200" s="48">
        <f>'Cash Flow Statement'!B56</f>
        <v>-5.6</v>
      </c>
      <c r="E200" s="48">
        <f>'Cash Flow Statement'!C56</f>
        <v>-9</v>
      </c>
      <c r="F200" s="48">
        <f>'Cash Flow Statement'!D56</f>
        <v>-3.8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</row>
    <row r="201" spans="1:11" ht="15.75">
      <c r="A201" s="24"/>
      <c r="B201" s="5" t="s">
        <v>228</v>
      </c>
      <c r="C201" s="97" t="s">
        <v>104</v>
      </c>
      <c r="D201" s="48">
        <f>'Cash Flow Statement'!B57</f>
        <v>-3.8</v>
      </c>
      <c r="E201" s="48">
        <f>'Cash Flow Statement'!C57</f>
        <v>0</v>
      </c>
      <c r="F201" s="48">
        <f>'Cash Flow Statement'!D57</f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</row>
    <row r="202" spans="1:11" ht="15.75">
      <c r="A202" s="24"/>
      <c r="B202" s="54"/>
      <c r="C202" s="97"/>
      <c r="D202" s="50"/>
      <c r="E202" s="50"/>
      <c r="F202" s="50"/>
      <c r="G202" s="38"/>
      <c r="H202" s="38"/>
      <c r="I202" s="38"/>
      <c r="J202" s="38"/>
      <c r="K202" s="38"/>
    </row>
    <row r="203" spans="1:11" ht="15.75">
      <c r="A203" s="24"/>
      <c r="B203" s="54"/>
      <c r="C203" s="97"/>
      <c r="D203" s="50"/>
      <c r="E203" s="50"/>
      <c r="F203" s="50"/>
      <c r="G203" s="38"/>
      <c r="H203" s="38"/>
      <c r="I203" s="38"/>
      <c r="J203" s="38"/>
      <c r="K203" s="38"/>
    </row>
    <row r="204" spans="1:11" ht="15.75">
      <c r="A204" s="24"/>
      <c r="B204" s="54"/>
      <c r="C204" s="97"/>
      <c r="D204" s="50"/>
      <c r="E204" s="50"/>
      <c r="F204" s="50"/>
      <c r="G204" s="38"/>
      <c r="H204" s="38"/>
      <c r="I204" s="38"/>
      <c r="J204" s="38"/>
      <c r="K204" s="38"/>
    </row>
    <row r="205" spans="1:11" ht="15.75">
      <c r="A205" s="24"/>
      <c r="B205" s="17" t="s">
        <v>175</v>
      </c>
      <c r="C205" s="19" t="s">
        <v>104</v>
      </c>
      <c r="D205" s="52">
        <f>'Cash Flow Statement'!B58</f>
        <v>389.3</v>
      </c>
      <c r="E205" s="52">
        <f>'Cash Flow Statement'!C58</f>
        <v>-384.9</v>
      </c>
      <c r="F205" s="52">
        <f>'Cash Flow Statement'!D58</f>
        <v>369.5</v>
      </c>
      <c r="G205" s="98">
        <f>SUM(G192:G201)</f>
        <v>-303.8927624999999</v>
      </c>
      <c r="H205" s="98">
        <f aca="true" t="shared" si="74" ref="H205:K205">SUM(H192:H201)</f>
        <v>-316.6170929999998</v>
      </c>
      <c r="I205" s="98">
        <f t="shared" si="74"/>
        <v>-329.8503967199998</v>
      </c>
      <c r="J205" s="98">
        <f t="shared" si="74"/>
        <v>-340.1723736215998</v>
      </c>
      <c r="K205" s="98">
        <f t="shared" si="74"/>
        <v>-754.4040098302479</v>
      </c>
    </row>
    <row r="206" spans="1:11" ht="15.75">
      <c r="A206" s="24"/>
      <c r="B206" s="17"/>
      <c r="C206" s="24"/>
      <c r="D206" s="33"/>
      <c r="E206" s="33"/>
      <c r="F206" s="33"/>
      <c r="G206" s="33"/>
      <c r="H206" s="33"/>
      <c r="I206" s="33"/>
      <c r="J206" s="33"/>
      <c r="K206" s="33"/>
    </row>
    <row r="207" spans="1:11" ht="15.75">
      <c r="A207" s="24"/>
      <c r="B207" s="54" t="s">
        <v>176</v>
      </c>
      <c r="C207" s="19" t="s">
        <v>104</v>
      </c>
      <c r="D207" s="48">
        <f>'Cash Flow Statement'!B59</f>
        <v>-13.9</v>
      </c>
      <c r="E207" s="48">
        <f>'Cash Flow Statement'!C59</f>
        <v>3.5</v>
      </c>
      <c r="F207" s="48">
        <f>'Cash Flow Statement'!D59</f>
        <v>-2.4</v>
      </c>
      <c r="G207" s="33">
        <f>G71*G76</f>
        <v>0</v>
      </c>
      <c r="H207" s="33">
        <f aca="true" t="shared" si="75" ref="H207:K207">H71*H76</f>
        <v>0</v>
      </c>
      <c r="I207" s="33">
        <f t="shared" si="75"/>
        <v>0</v>
      </c>
      <c r="J207" s="33">
        <f t="shared" si="75"/>
        <v>0</v>
      </c>
      <c r="K207" s="33">
        <f t="shared" si="75"/>
        <v>0</v>
      </c>
    </row>
    <row r="208" spans="1:11" ht="15.75">
      <c r="A208" s="24"/>
      <c r="B208" s="54"/>
      <c r="C208" s="24"/>
      <c r="D208" s="33"/>
      <c r="E208" s="33"/>
      <c r="F208" s="33"/>
      <c r="G208" s="33"/>
      <c r="H208" s="33"/>
      <c r="I208" s="33"/>
      <c r="J208" s="33"/>
      <c r="K208" s="33"/>
    </row>
    <row r="209" spans="1:11" ht="15.75">
      <c r="A209" s="24"/>
      <c r="B209" s="67" t="s">
        <v>177</v>
      </c>
      <c r="C209" s="19" t="s">
        <v>104</v>
      </c>
      <c r="D209" s="83">
        <f>'Cash Flow Statement'!B60</f>
        <v>699.9</v>
      </c>
      <c r="E209" s="83">
        <f>'Cash Flow Statement'!C60</f>
        <v>-432.8</v>
      </c>
      <c r="F209" s="83">
        <f>'Cash Flow Statement'!D60</f>
        <v>1813.9</v>
      </c>
      <c r="G209" s="84">
        <f>G176+G189+G205+G207</f>
        <v>830.0527583099317</v>
      </c>
      <c r="H209" s="84">
        <f aca="true" t="shared" si="76" ref="H209:K209">H176+H189+H205+H207</f>
        <v>663.9850978323966</v>
      </c>
      <c r="I209" s="84">
        <f t="shared" si="76"/>
        <v>675.2369817456936</v>
      </c>
      <c r="J209" s="84">
        <f t="shared" si="76"/>
        <v>704.0990170936404</v>
      </c>
      <c r="K209" s="84">
        <f t="shared" si="76"/>
        <v>427.4396601064501</v>
      </c>
    </row>
    <row r="210" spans="1:11" ht="15.75">
      <c r="A210" s="24"/>
      <c r="B210" s="85" t="s">
        <v>178</v>
      </c>
      <c r="C210" s="35" t="s">
        <v>104</v>
      </c>
      <c r="D210" s="86">
        <f>'Cash Flow Statement'!B61</f>
        <v>591.9</v>
      </c>
      <c r="E210" s="86">
        <f>'Cash Flow Statement'!C61</f>
        <v>1291.8</v>
      </c>
      <c r="F210" s="86">
        <f>'Cash Flow Statement'!D61</f>
        <v>859</v>
      </c>
      <c r="G210" s="38">
        <f>F211</f>
        <v>2672.9</v>
      </c>
      <c r="H210" s="38">
        <f aca="true" t="shared" si="77" ref="H210:K210">G211</f>
        <v>3502.9527583099316</v>
      </c>
      <c r="I210" s="38">
        <f t="shared" si="77"/>
        <v>4166.937856142328</v>
      </c>
      <c r="J210" s="38">
        <f t="shared" si="77"/>
        <v>4842.174837888022</v>
      </c>
      <c r="K210" s="38">
        <f t="shared" si="77"/>
        <v>5546.273854981662</v>
      </c>
    </row>
    <row r="211" spans="1:11" ht="15.75">
      <c r="A211" s="24"/>
      <c r="B211" s="82" t="s">
        <v>179</v>
      </c>
      <c r="C211" s="19" t="s">
        <v>104</v>
      </c>
      <c r="D211" s="74">
        <f>'Cash Flow Statement'!B62</f>
        <v>1291.8</v>
      </c>
      <c r="E211" s="74">
        <f>'Cash Flow Statement'!C62</f>
        <v>859</v>
      </c>
      <c r="F211" s="74">
        <f>'Cash Flow Statement'!D62</f>
        <v>2672.9</v>
      </c>
      <c r="G211" s="87">
        <f>SUM(G209:G210)</f>
        <v>3502.9527583099316</v>
      </c>
      <c r="H211" s="87">
        <f aca="true" t="shared" si="78" ref="H211:K211">SUM(H209:H210)</f>
        <v>4166.937856142328</v>
      </c>
      <c r="I211" s="87">
        <f t="shared" si="78"/>
        <v>4842.174837888022</v>
      </c>
      <c r="J211" s="87">
        <f t="shared" si="78"/>
        <v>5546.273854981662</v>
      </c>
      <c r="K211" s="87">
        <f t="shared" si="78"/>
        <v>5973.713515088112</v>
      </c>
    </row>
  </sheetData>
  <mergeCells count="6">
    <mergeCell ref="D73:F73"/>
    <mergeCell ref="G73:K73"/>
    <mergeCell ref="D104:F104"/>
    <mergeCell ref="G104:K104"/>
    <mergeCell ref="D155:F155"/>
    <mergeCell ref="G155:K155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2"/>
  </sheetViews>
  <sheetFormatPr defaultColWidth="8.375" defaultRowHeight="15.75"/>
  <cols>
    <col min="1" max="1" width="44.50390625" style="1" customWidth="1"/>
    <col min="2" max="4" width="9.125" style="1" bestFit="1" customWidth="1"/>
    <col min="5" max="16384" width="8.375" style="1" customWidth="1"/>
  </cols>
  <sheetData>
    <row r="1" spans="1:4" ht="15.75">
      <c r="A1" s="2" t="s">
        <v>0</v>
      </c>
      <c r="B1" s="3"/>
      <c r="C1" s="3"/>
      <c r="D1" s="3"/>
    </row>
    <row r="2" spans="1:4" ht="15.75">
      <c r="A2" s="2" t="s">
        <v>1</v>
      </c>
      <c r="B2" s="3"/>
      <c r="C2" s="3"/>
      <c r="D2" s="3"/>
    </row>
    <row r="3" spans="1:4" ht="15.75">
      <c r="A3" s="2" t="s">
        <v>2</v>
      </c>
      <c r="B3" s="3"/>
      <c r="C3" s="3"/>
      <c r="D3" s="3"/>
    </row>
    <row r="4" spans="1:4" ht="15.75">
      <c r="A4" s="4" t="s">
        <v>3</v>
      </c>
      <c r="B4" s="3"/>
      <c r="C4" s="3"/>
      <c r="D4" s="3"/>
    </row>
    <row r="5" spans="1:4" ht="15.75">
      <c r="A5" s="2" t="s">
        <v>39</v>
      </c>
      <c r="B5" s="3"/>
      <c r="C5" s="3"/>
      <c r="D5" s="3"/>
    </row>
    <row r="6" spans="1:4" ht="15.75">
      <c r="A6" s="4" t="s">
        <v>3</v>
      </c>
      <c r="B6" s="3"/>
      <c r="C6" s="3"/>
      <c r="D6" s="3"/>
    </row>
    <row r="7" spans="1:4" ht="15.75">
      <c r="A7" s="4" t="s">
        <v>3</v>
      </c>
      <c r="B7" s="3"/>
      <c r="C7" s="3"/>
      <c r="D7" s="3"/>
    </row>
    <row r="8" spans="1:4" ht="15.75">
      <c r="A8" s="4" t="s">
        <v>3</v>
      </c>
      <c r="B8" s="3"/>
      <c r="C8" s="3"/>
      <c r="D8" s="3"/>
    </row>
    <row r="9" spans="1:4" ht="15.75">
      <c r="A9" s="4" t="s">
        <v>3</v>
      </c>
      <c r="B9" s="3"/>
      <c r="C9" s="3"/>
      <c r="D9" s="3"/>
    </row>
    <row r="10" spans="1:4" ht="15.75">
      <c r="A10" s="4" t="s">
        <v>3</v>
      </c>
      <c r="B10" s="4" t="s">
        <v>3</v>
      </c>
      <c r="C10" s="4" t="s">
        <v>3</v>
      </c>
      <c r="D10" s="4" t="s">
        <v>3</v>
      </c>
    </row>
    <row r="11" spans="1:4" ht="15.75">
      <c r="A11" s="4" t="s">
        <v>3</v>
      </c>
      <c r="B11" s="3"/>
      <c r="C11" s="3"/>
      <c r="D11" s="5"/>
    </row>
    <row r="12" spans="1:4" ht="15.75">
      <c r="A12" s="4" t="s">
        <v>3</v>
      </c>
      <c r="B12" s="5"/>
      <c r="C12" s="5"/>
      <c r="D12" s="5"/>
    </row>
    <row r="13" spans="1:4" ht="15.75">
      <c r="A13" s="4" t="s">
        <v>3</v>
      </c>
      <c r="B13" s="6">
        <v>2015</v>
      </c>
      <c r="C13" s="6">
        <v>2016</v>
      </c>
      <c r="D13" s="6">
        <v>2017</v>
      </c>
    </row>
    <row r="14" spans="1:4" ht="15.75">
      <c r="A14" s="4" t="s">
        <v>3</v>
      </c>
      <c r="B14" s="3"/>
      <c r="C14" s="3"/>
      <c r="D14" s="5"/>
    </row>
    <row r="15" spans="1:4" ht="15.75">
      <c r="A15" s="5" t="s">
        <v>40</v>
      </c>
      <c r="B15" s="7">
        <v>4191.6</v>
      </c>
      <c r="C15" s="7">
        <v>4491.8</v>
      </c>
      <c r="D15" s="7">
        <v>4488.3</v>
      </c>
    </row>
    <row r="16" spans="1:4" ht="15.75">
      <c r="A16" s="5" t="s">
        <v>41</v>
      </c>
      <c r="B16" s="8">
        <v>1283</v>
      </c>
      <c r="C16" s="8">
        <v>1440.5</v>
      </c>
      <c r="D16" s="8">
        <v>1407.2</v>
      </c>
    </row>
    <row r="17" spans="1:4" ht="15.75">
      <c r="A17" s="5" t="s">
        <v>42</v>
      </c>
      <c r="B17" s="8">
        <v>2908.6</v>
      </c>
      <c r="C17" s="8">
        <v>3051.3</v>
      </c>
      <c r="D17" s="8">
        <v>3081.1</v>
      </c>
    </row>
    <row r="18" spans="1:4" ht="15.75">
      <c r="A18" s="5" t="s">
        <v>43</v>
      </c>
      <c r="B18" s="8">
        <v>2290.6</v>
      </c>
      <c r="C18" s="8">
        <v>2397.8</v>
      </c>
      <c r="D18" s="8">
        <v>2293.7</v>
      </c>
    </row>
    <row r="19" spans="1:4" ht="15.75">
      <c r="A19" s="5" t="s">
        <v>44</v>
      </c>
      <c r="B19" s="8">
        <v>618</v>
      </c>
      <c r="C19" s="8">
        <v>653.5</v>
      </c>
      <c r="D19" s="8">
        <v>787.4</v>
      </c>
    </row>
    <row r="20" spans="1:4" ht="15.75">
      <c r="A20" s="5" t="s">
        <v>45</v>
      </c>
      <c r="B20" s="8">
        <v>6.4</v>
      </c>
      <c r="C20" s="8">
        <v>26.9</v>
      </c>
      <c r="D20" s="8">
        <v>28.4</v>
      </c>
    </row>
    <row r="21" spans="1:4" ht="15.75">
      <c r="A21" s="5" t="s">
        <v>46</v>
      </c>
      <c r="B21" s="8">
        <v>611.6</v>
      </c>
      <c r="C21" s="8">
        <v>626.6</v>
      </c>
      <c r="D21" s="8">
        <v>759</v>
      </c>
    </row>
    <row r="22" spans="1:4" ht="15.75">
      <c r="A22" s="5" t="s">
        <v>47</v>
      </c>
      <c r="B22" s="8">
        <v>209.2</v>
      </c>
      <c r="C22" s="8">
        <v>166.1</v>
      </c>
      <c r="D22" s="8">
        <v>168</v>
      </c>
    </row>
    <row r="23" spans="1:4" ht="15.75">
      <c r="A23" s="5" t="s">
        <v>48</v>
      </c>
      <c r="B23" s="7">
        <v>402.4</v>
      </c>
      <c r="C23" s="7">
        <v>460.5</v>
      </c>
      <c r="D23" s="7">
        <v>591</v>
      </c>
    </row>
    <row r="24" spans="1:4" ht="15.75">
      <c r="A24" s="5" t="s">
        <v>49</v>
      </c>
      <c r="B24" s="4" t="s">
        <v>3</v>
      </c>
      <c r="C24" s="4" t="s">
        <v>3</v>
      </c>
      <c r="D24" s="4" t="s">
        <v>3</v>
      </c>
    </row>
    <row r="25" spans="1:4" ht="15.75">
      <c r="A25" s="5" t="s">
        <v>50</v>
      </c>
      <c r="B25" s="7">
        <v>1.46</v>
      </c>
      <c r="C25" s="7">
        <v>1.66</v>
      </c>
      <c r="D25" s="7">
        <v>2.11</v>
      </c>
    </row>
    <row r="26" spans="1:4" ht="15.75">
      <c r="A26" s="5" t="s">
        <v>51</v>
      </c>
      <c r="B26" s="7">
        <v>1.45</v>
      </c>
      <c r="C26" s="7">
        <v>1.65</v>
      </c>
      <c r="D26" s="7">
        <v>2.09</v>
      </c>
    </row>
    <row r="27" spans="1:4" ht="15.75">
      <c r="A27" s="5" t="s">
        <v>52</v>
      </c>
      <c r="B27" s="4" t="s">
        <v>3</v>
      </c>
      <c r="C27" s="4" t="s">
        <v>3</v>
      </c>
      <c r="D27" s="4" t="s">
        <v>3</v>
      </c>
    </row>
    <row r="28" spans="1:4" ht="15.75">
      <c r="A28" s="5" t="s">
        <v>53</v>
      </c>
      <c r="B28" s="3"/>
      <c r="C28" s="3"/>
      <c r="D28" s="3"/>
    </row>
    <row r="29" spans="1:4" ht="15.75">
      <c r="A29" s="5" t="s">
        <v>50</v>
      </c>
      <c r="B29" s="8">
        <v>275.7</v>
      </c>
      <c r="C29" s="8">
        <v>277.6</v>
      </c>
      <c r="D29" s="8">
        <v>280.6</v>
      </c>
    </row>
    <row r="30" spans="1:4" ht="15.75">
      <c r="A30" s="5" t="s">
        <v>51</v>
      </c>
      <c r="B30" s="8">
        <v>277.2</v>
      </c>
      <c r="C30" s="8">
        <v>279.3</v>
      </c>
      <c r="D30" s="8">
        <v>282.8</v>
      </c>
    </row>
    <row r="31" spans="1:4" ht="15.75">
      <c r="A31" s="5" t="s">
        <v>54</v>
      </c>
      <c r="B31" s="7">
        <v>1.35</v>
      </c>
      <c r="C31" s="7">
        <v>1.35</v>
      </c>
      <c r="D31" s="7">
        <v>1.35</v>
      </c>
    </row>
    <row r="32" spans="1:4" ht="15.75">
      <c r="A32" s="4" t="s">
        <v>3</v>
      </c>
      <c r="B32" s="3"/>
      <c r="C32" s="3"/>
      <c r="D32" s="3"/>
    </row>
    <row r="33" spans="1:4" ht="15.75">
      <c r="A33" s="4" t="s">
        <v>3</v>
      </c>
      <c r="B33" s="3"/>
      <c r="C33" s="3"/>
      <c r="D33" s="3"/>
    </row>
    <row r="34" spans="1:4" ht="15.75">
      <c r="A34" s="2"/>
      <c r="B34" s="3"/>
      <c r="C34" s="3"/>
      <c r="D34" s="3"/>
    </row>
    <row r="35" spans="1:4" ht="15.75">
      <c r="A35" s="9"/>
      <c r="B35" s="10"/>
      <c r="C35" s="10"/>
      <c r="D35" s="10"/>
    </row>
    <row r="36" spans="1:4" ht="15.75">
      <c r="A36" s="9"/>
      <c r="B36" s="10"/>
      <c r="C36" s="10"/>
      <c r="D36" s="10"/>
    </row>
  </sheetData>
  <mergeCells count="2">
    <mergeCell ref="A35:D35"/>
    <mergeCell ref="A36:D36"/>
  </mergeCells>
  <printOptions/>
  <pageMargins left="0.393701" right="0.393701" top="0.393701" bottom="0.39370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6"/>
  <sheetViews>
    <sheetView showGridLines="0" workbookViewId="0" topLeftCell="A6">
      <selection activeCell="A40" sqref="A40:A44"/>
    </sheetView>
  </sheetViews>
  <sheetFormatPr defaultColWidth="11.25390625" defaultRowHeight="15.75"/>
  <cols>
    <col min="1" max="1" width="41.125" style="0" bestFit="1" customWidth="1"/>
    <col min="2" max="3" width="14.375" style="0" customWidth="1"/>
  </cols>
  <sheetData>
    <row r="1" spans="1:5" ht="15.75">
      <c r="A1" s="2" t="s">
        <v>0</v>
      </c>
      <c r="B1" s="3"/>
      <c r="C1" s="3"/>
      <c r="D1" s="3"/>
      <c r="E1" s="1"/>
    </row>
    <row r="2" spans="1:5" ht="15.75">
      <c r="A2" s="2" t="s">
        <v>1</v>
      </c>
      <c r="B2" s="3"/>
      <c r="C2" s="3"/>
      <c r="D2" s="3"/>
      <c r="E2" s="1"/>
    </row>
    <row r="3" spans="1:5" ht="15.75">
      <c r="A3" s="2" t="s">
        <v>2</v>
      </c>
      <c r="B3" s="3"/>
      <c r="C3" s="3"/>
      <c r="D3" s="3"/>
      <c r="E3" s="1"/>
    </row>
    <row r="4" spans="1:5" ht="15.75">
      <c r="A4" s="4" t="s">
        <v>3</v>
      </c>
      <c r="B4" s="3"/>
      <c r="C4" s="3"/>
      <c r="D4" s="3"/>
      <c r="E4" s="1"/>
    </row>
    <row r="5" spans="1:5" ht="15.75">
      <c r="A5" s="2" t="s">
        <v>4</v>
      </c>
      <c r="B5" s="3"/>
      <c r="C5" s="3"/>
      <c r="D5" s="3"/>
      <c r="E5" s="1"/>
    </row>
    <row r="6" spans="1:5" ht="15.75">
      <c r="A6" s="4" t="s">
        <v>3</v>
      </c>
      <c r="B6" s="4" t="s">
        <v>3</v>
      </c>
      <c r="C6" s="4" t="s">
        <v>3</v>
      </c>
      <c r="D6" s="4" t="s">
        <v>3</v>
      </c>
      <c r="E6" s="1"/>
    </row>
    <row r="7" spans="1:5" ht="15.75">
      <c r="A7" s="4" t="s">
        <v>3</v>
      </c>
      <c r="B7" s="5"/>
      <c r="C7" s="3"/>
      <c r="D7" s="3"/>
      <c r="E7" s="1"/>
    </row>
    <row r="8" spans="1:5" ht="15.75">
      <c r="A8" s="4" t="s">
        <v>3</v>
      </c>
      <c r="B8" s="6">
        <v>2016</v>
      </c>
      <c r="C8" s="6">
        <v>2017</v>
      </c>
      <c r="D8" s="3"/>
      <c r="E8" s="1"/>
    </row>
    <row r="9" spans="1:5" ht="15.75">
      <c r="A9" s="4" t="s">
        <v>3</v>
      </c>
      <c r="B9" s="3"/>
      <c r="C9" s="5"/>
      <c r="D9" s="3"/>
      <c r="E9" s="1"/>
    </row>
    <row r="10" spans="1:5" ht="15.75">
      <c r="A10" s="2" t="s">
        <v>5</v>
      </c>
      <c r="B10" s="4" t="s">
        <v>3</v>
      </c>
      <c r="C10" s="4" t="s">
        <v>3</v>
      </c>
      <c r="D10" s="4" t="s">
        <v>3</v>
      </c>
      <c r="E10" s="1"/>
    </row>
    <row r="11" spans="1:5" ht="15.75">
      <c r="A11" s="5" t="s">
        <v>6</v>
      </c>
      <c r="B11" s="4" t="s">
        <v>3</v>
      </c>
      <c r="C11" s="4" t="s">
        <v>3</v>
      </c>
      <c r="D11" s="4" t="s">
        <v>3</v>
      </c>
      <c r="E11" s="1"/>
    </row>
    <row r="12" spans="1:5" ht="15.75">
      <c r="A12" s="5" t="s">
        <v>7</v>
      </c>
      <c r="B12" s="7">
        <v>859</v>
      </c>
      <c r="C12" s="7">
        <v>2672.9</v>
      </c>
      <c r="D12" s="4" t="s">
        <v>3</v>
      </c>
      <c r="E12" s="1"/>
    </row>
    <row r="13" spans="1:5" ht="15.75">
      <c r="A13" s="5" t="s">
        <v>8</v>
      </c>
      <c r="B13" s="8">
        <v>460.4</v>
      </c>
      <c r="C13" s="8">
        <v>410.7</v>
      </c>
      <c r="D13" s="4" t="s">
        <v>3</v>
      </c>
      <c r="E13" s="1"/>
    </row>
    <row r="14" spans="1:5" ht="15.75">
      <c r="A14" s="5" t="s">
        <v>9</v>
      </c>
      <c r="B14" s="8">
        <v>245.2</v>
      </c>
      <c r="C14" s="8">
        <v>268</v>
      </c>
      <c r="D14" s="4" t="s">
        <v>3</v>
      </c>
      <c r="E14" s="1"/>
    </row>
    <row r="15" spans="1:5" ht="15.75">
      <c r="A15" s="5" t="s">
        <v>10</v>
      </c>
      <c r="B15" s="8">
        <v>459.2</v>
      </c>
      <c r="C15" s="8">
        <v>469.7</v>
      </c>
      <c r="D15" s="4" t="s">
        <v>3</v>
      </c>
      <c r="E15" s="1"/>
    </row>
    <row r="16" spans="1:5" ht="15.75">
      <c r="A16" s="5" t="s">
        <v>11</v>
      </c>
      <c r="B16" s="8">
        <v>13.6</v>
      </c>
      <c r="C16" s="8">
        <v>41.5</v>
      </c>
      <c r="D16" s="4" t="s">
        <v>3</v>
      </c>
      <c r="E16" s="1"/>
    </row>
    <row r="17" spans="1:5" ht="15.75">
      <c r="A17" s="5" t="s">
        <v>12</v>
      </c>
      <c r="B17" s="8">
        <v>58</v>
      </c>
      <c r="C17" s="8">
        <v>58.6</v>
      </c>
      <c r="D17" s="4" t="s">
        <v>3</v>
      </c>
      <c r="E17" s="1"/>
    </row>
    <row r="18" spans="1:5" ht="15.75">
      <c r="A18" s="5" t="s">
        <v>13</v>
      </c>
      <c r="B18" s="8">
        <v>77.5</v>
      </c>
      <c r="C18" s="8">
        <v>31.9</v>
      </c>
      <c r="D18" s="4" t="s">
        <v>3</v>
      </c>
      <c r="E18" s="1"/>
    </row>
    <row r="19" spans="1:5" ht="15.75">
      <c r="A19" s="2" t="s">
        <v>14</v>
      </c>
      <c r="B19" s="8">
        <v>2172.9</v>
      </c>
      <c r="C19" s="8">
        <v>3953.3</v>
      </c>
      <c r="D19" s="4" t="s">
        <v>3</v>
      </c>
      <c r="E19" s="1"/>
    </row>
    <row r="20" spans="1:5" ht="15.75">
      <c r="A20" s="5" t="s">
        <v>15</v>
      </c>
      <c r="B20" s="8">
        <v>919.5</v>
      </c>
      <c r="C20" s="8">
        <v>691.4</v>
      </c>
      <c r="D20" s="4" t="s">
        <v>3</v>
      </c>
      <c r="E20" s="1"/>
    </row>
    <row r="21" spans="1:5" ht="15.75">
      <c r="A21" s="5" t="s">
        <v>16</v>
      </c>
      <c r="B21" s="8">
        <v>558.6</v>
      </c>
      <c r="C21" s="8">
        <v>75.1</v>
      </c>
      <c r="D21" s="4" t="s">
        <v>3</v>
      </c>
      <c r="E21" s="1"/>
    </row>
    <row r="22" spans="1:5" ht="15.75">
      <c r="A22" s="5" t="s">
        <v>17</v>
      </c>
      <c r="B22" s="8">
        <v>502.4</v>
      </c>
      <c r="C22" s="8">
        <v>480.5</v>
      </c>
      <c r="D22" s="4" t="s">
        <v>3</v>
      </c>
      <c r="E22" s="1"/>
    </row>
    <row r="23" spans="1:5" ht="15.75">
      <c r="A23" s="5" t="s">
        <v>18</v>
      </c>
      <c r="B23" s="8">
        <v>346.8</v>
      </c>
      <c r="C23" s="8">
        <v>340.8</v>
      </c>
      <c r="D23" s="4" t="s">
        <v>3</v>
      </c>
      <c r="E23" s="1"/>
    </row>
    <row r="24" spans="1:5" ht="15.75">
      <c r="A24" s="5" t="s">
        <v>19</v>
      </c>
      <c r="B24" s="8">
        <v>248.8</v>
      </c>
      <c r="C24" s="8">
        <v>170.5</v>
      </c>
      <c r="D24" s="4" t="s">
        <v>3</v>
      </c>
      <c r="E24" s="1"/>
    </row>
    <row r="25" spans="1:5" ht="15.75">
      <c r="A25" s="5" t="s">
        <v>20</v>
      </c>
      <c r="B25" s="8">
        <v>143.7</v>
      </c>
      <c r="C25" s="8">
        <v>120</v>
      </c>
      <c r="D25" s="4" t="s">
        <v>3</v>
      </c>
      <c r="E25" s="1"/>
    </row>
    <row r="26" spans="1:5" ht="15.75">
      <c r="A26" s="2" t="s">
        <v>21</v>
      </c>
      <c r="B26" s="7">
        <v>4892.7</v>
      </c>
      <c r="C26" s="7">
        <v>5831.6</v>
      </c>
      <c r="D26" s="4" t="s">
        <v>3</v>
      </c>
      <c r="E26" s="1"/>
    </row>
    <row r="27" spans="1:5" ht="15.75">
      <c r="A27" s="2" t="s">
        <v>22</v>
      </c>
      <c r="B27" s="4" t="s">
        <v>3</v>
      </c>
      <c r="C27" s="4" t="s">
        <v>3</v>
      </c>
      <c r="D27" s="4" t="s">
        <v>3</v>
      </c>
      <c r="E27" s="1"/>
    </row>
    <row r="28" spans="1:5" ht="15.75">
      <c r="A28" s="5" t="s">
        <v>23</v>
      </c>
      <c r="B28" s="4" t="s">
        <v>3</v>
      </c>
      <c r="C28" s="4" t="s">
        <v>3</v>
      </c>
      <c r="D28" s="4" t="s">
        <v>3</v>
      </c>
      <c r="E28" s="1"/>
    </row>
    <row r="29" spans="1:5" ht="15.75">
      <c r="A29" s="5" t="s">
        <v>24</v>
      </c>
      <c r="B29" s="7">
        <v>186.7</v>
      </c>
      <c r="C29" s="7">
        <v>194.6</v>
      </c>
      <c r="D29" s="4" t="s">
        <v>3</v>
      </c>
      <c r="E29" s="1"/>
    </row>
    <row r="30" spans="1:5" ht="15.75">
      <c r="A30" s="5" t="s">
        <v>25</v>
      </c>
      <c r="B30" s="8">
        <v>625</v>
      </c>
      <c r="C30" s="8">
        <v>559.2</v>
      </c>
      <c r="D30" s="4" t="s">
        <v>3</v>
      </c>
      <c r="E30" s="1"/>
    </row>
    <row r="31" spans="1:5" ht="15.75">
      <c r="A31" s="5" t="s">
        <v>26</v>
      </c>
      <c r="B31" s="8">
        <v>15</v>
      </c>
      <c r="C31" s="5">
        <v>0</v>
      </c>
      <c r="D31" s="4" t="s">
        <v>3</v>
      </c>
      <c r="E31" s="1"/>
    </row>
    <row r="32" spans="1:5" ht="15.75">
      <c r="A32" s="2" t="s">
        <v>27</v>
      </c>
      <c r="B32" s="8">
        <v>826.7</v>
      </c>
      <c r="C32" s="8">
        <v>753.8</v>
      </c>
      <c r="D32" s="4" t="s">
        <v>3</v>
      </c>
      <c r="E32" s="1"/>
    </row>
    <row r="33" spans="1:5" ht="15.75">
      <c r="A33" s="5" t="s">
        <v>28</v>
      </c>
      <c r="B33" s="8">
        <v>861.2</v>
      </c>
      <c r="C33" s="8">
        <v>1579.5</v>
      </c>
      <c r="D33" s="4" t="s">
        <v>3</v>
      </c>
      <c r="E33" s="1"/>
    </row>
    <row r="34" spans="1:5" ht="15.75">
      <c r="A34" s="5" t="s">
        <v>29</v>
      </c>
      <c r="B34" s="8">
        <v>521.9</v>
      </c>
      <c r="C34" s="8">
        <v>496.4</v>
      </c>
      <c r="D34" s="4" t="s">
        <v>3</v>
      </c>
      <c r="E34" s="1"/>
    </row>
    <row r="35" spans="1:5" ht="15.75">
      <c r="A35" s="2" t="s">
        <v>30</v>
      </c>
      <c r="B35" s="8">
        <v>2209.8</v>
      </c>
      <c r="C35" s="8">
        <v>2829.7</v>
      </c>
      <c r="D35" s="4" t="s">
        <v>3</v>
      </c>
      <c r="E35" s="1"/>
    </row>
    <row r="36" spans="1:5" ht="15.75">
      <c r="A36" s="4" t="s">
        <v>3</v>
      </c>
      <c r="B36" s="4" t="s">
        <v>3</v>
      </c>
      <c r="C36" s="4" t="s">
        <v>3</v>
      </c>
      <c r="D36" s="3"/>
      <c r="E36" s="1"/>
    </row>
    <row r="37" spans="1:5" ht="15.75">
      <c r="A37" s="5" t="s">
        <v>31</v>
      </c>
      <c r="B37" s="4" t="s">
        <v>3</v>
      </c>
      <c r="C37" s="4" t="s">
        <v>3</v>
      </c>
      <c r="D37" s="4" t="s">
        <v>3</v>
      </c>
      <c r="E37" s="1"/>
    </row>
    <row r="38" spans="1:5" ht="15.75">
      <c r="A38" s="4" t="s">
        <v>3</v>
      </c>
      <c r="B38" s="4" t="s">
        <v>3</v>
      </c>
      <c r="C38" s="4" t="s">
        <v>3</v>
      </c>
      <c r="D38" s="3"/>
      <c r="E38" s="1"/>
    </row>
    <row r="39" spans="1:5" ht="15.75">
      <c r="A39" s="5" t="s">
        <v>32</v>
      </c>
      <c r="B39" s="4" t="s">
        <v>3</v>
      </c>
      <c r="C39" s="4" t="s">
        <v>3</v>
      </c>
      <c r="D39" s="4" t="s">
        <v>3</v>
      </c>
      <c r="E39" s="1"/>
    </row>
    <row r="40" spans="1:5" ht="15.75">
      <c r="A40" s="5" t="s">
        <v>193</v>
      </c>
      <c r="B40" s="5">
        <v>0</v>
      </c>
      <c r="C40" s="5">
        <v>0</v>
      </c>
      <c r="D40" s="4" t="s">
        <v>3</v>
      </c>
      <c r="E40" s="1"/>
    </row>
    <row r="41" spans="1:5" ht="15.75">
      <c r="A41" s="5" t="s">
        <v>194</v>
      </c>
      <c r="B41" s="8">
        <v>2.8</v>
      </c>
      <c r="C41" s="8">
        <v>2.8</v>
      </c>
      <c r="D41" s="4" t="s">
        <v>3</v>
      </c>
      <c r="E41" s="1"/>
    </row>
    <row r="42" spans="1:5" ht="15.75">
      <c r="A42" s="5" t="s">
        <v>33</v>
      </c>
      <c r="B42" s="8">
        <v>2857.1</v>
      </c>
      <c r="C42" s="8">
        <v>2978.3</v>
      </c>
      <c r="D42" s="4" t="s">
        <v>3</v>
      </c>
      <c r="E42" s="1"/>
    </row>
    <row r="43" spans="1:5" ht="15.75">
      <c r="A43" s="5" t="s">
        <v>34</v>
      </c>
      <c r="B43" s="8">
        <v>-104.1</v>
      </c>
      <c r="C43" s="8">
        <v>107.7</v>
      </c>
      <c r="D43" s="5" t="s">
        <v>3</v>
      </c>
      <c r="E43" s="1"/>
    </row>
    <row r="44" spans="1:5" ht="15.75">
      <c r="A44" s="5" t="s">
        <v>35</v>
      </c>
      <c r="B44" s="8">
        <v>-72.9</v>
      </c>
      <c r="C44" s="8">
        <v>-86.9</v>
      </c>
      <c r="D44" s="5" t="s">
        <v>3</v>
      </c>
      <c r="E44" s="1"/>
    </row>
    <row r="45" spans="1:5" ht="15.75">
      <c r="A45" s="2" t="s">
        <v>36</v>
      </c>
      <c r="B45" s="8">
        <v>2682.9</v>
      </c>
      <c r="C45" s="8">
        <v>3001.9</v>
      </c>
      <c r="D45" s="4" t="s">
        <v>3</v>
      </c>
      <c r="E45" s="1"/>
    </row>
    <row r="46" spans="1:5" ht="15.75">
      <c r="A46" s="2" t="s">
        <v>37</v>
      </c>
      <c r="B46" s="7">
        <v>4892.7</v>
      </c>
      <c r="C46" s="7">
        <v>5831.6</v>
      </c>
      <c r="D46" s="4" t="s">
        <v>3</v>
      </c>
      <c r="E46" s="1"/>
    </row>
    <row r="47" spans="1:5" ht="15.75">
      <c r="A47" s="4" t="s">
        <v>3</v>
      </c>
      <c r="B47" s="3"/>
      <c r="C47" s="3"/>
      <c r="D47" s="3"/>
      <c r="E47" s="1"/>
    </row>
    <row r="48" spans="1:5" ht="15.75">
      <c r="A48" s="4" t="s">
        <v>3</v>
      </c>
      <c r="B48" s="3"/>
      <c r="C48" s="3"/>
      <c r="D48" s="3"/>
      <c r="E48" s="1"/>
    </row>
    <row r="49" spans="1:5" ht="15.75">
      <c r="A49" s="2"/>
      <c r="B49" s="3"/>
      <c r="C49" s="3"/>
      <c r="D49" s="3"/>
      <c r="E49" s="1"/>
    </row>
    <row r="50" spans="1:5" ht="15.75">
      <c r="A50" s="2"/>
      <c r="B50" s="3"/>
      <c r="C50" s="3"/>
      <c r="D50" s="3"/>
      <c r="E50" s="1"/>
    </row>
    <row r="51" spans="2:5" ht="15.75">
      <c r="B51" s="3"/>
      <c r="C51" s="3"/>
      <c r="D51" s="3"/>
      <c r="E51" s="1"/>
    </row>
    <row r="52" spans="1:5" ht="15.75">
      <c r="A52" s="1"/>
      <c r="B52" s="1"/>
      <c r="C52" s="1"/>
      <c r="D52" s="1"/>
      <c r="E52" s="1"/>
    </row>
    <row r="53" spans="1:5" ht="15.75">
      <c r="A53" s="1"/>
      <c r="B53" s="1"/>
      <c r="C53" s="1"/>
      <c r="D53" s="1"/>
      <c r="E53" s="1"/>
    </row>
    <row r="54" spans="1:5" ht="15.75">
      <c r="A54" s="1"/>
      <c r="B54" s="1"/>
      <c r="C54" s="1"/>
      <c r="D54" s="1"/>
      <c r="E54" s="1"/>
    </row>
    <row r="55" spans="1:5" ht="15.75">
      <c r="A55" s="1"/>
      <c r="B55" s="1"/>
      <c r="C55" s="1"/>
      <c r="D55" s="1"/>
      <c r="E55" s="1"/>
    </row>
    <row r="56" spans="1:5" ht="15.75">
      <c r="A56" s="1"/>
      <c r="B56" s="1"/>
      <c r="C56" s="1"/>
      <c r="D56" s="1"/>
      <c r="E56" s="1"/>
    </row>
    <row r="57" spans="1:5" ht="15.75">
      <c r="A57" s="1"/>
      <c r="B57" s="1"/>
      <c r="C57" s="1"/>
      <c r="D57" s="1"/>
      <c r="E57" s="1"/>
    </row>
    <row r="58" spans="1:5" ht="15.75">
      <c r="A58" s="1"/>
      <c r="B58" s="1"/>
      <c r="C58" s="1"/>
      <c r="D58" s="1"/>
      <c r="E58" s="1"/>
    </row>
    <row r="59" spans="1:5" ht="15.75">
      <c r="A59" s="1"/>
      <c r="B59" s="1"/>
      <c r="C59" s="1"/>
      <c r="D59" s="1"/>
      <c r="E59" s="1"/>
    </row>
    <row r="60" spans="1:5" ht="15.75">
      <c r="A60" s="1"/>
      <c r="B60" s="1"/>
      <c r="C60" s="1"/>
      <c r="D60" s="1"/>
      <c r="E60" s="1"/>
    </row>
    <row r="61" spans="1:5" ht="15.75">
      <c r="A61" s="1"/>
      <c r="B61" s="1"/>
      <c r="C61" s="1"/>
      <c r="D61" s="1"/>
      <c r="E61" s="1"/>
    </row>
    <row r="62" spans="1:5" ht="15.75">
      <c r="A62" s="1"/>
      <c r="B62" s="1"/>
      <c r="C62" s="1"/>
      <c r="D62" s="1"/>
      <c r="E62" s="1"/>
    </row>
    <row r="63" spans="1:5" ht="15.75">
      <c r="A63" s="1"/>
      <c r="B63" s="1"/>
      <c r="C63" s="1"/>
      <c r="D63" s="1"/>
      <c r="E63" s="1"/>
    </row>
    <row r="64" spans="1:5" ht="15.75">
      <c r="A64" s="1"/>
      <c r="B64" s="1"/>
      <c r="C64" s="1"/>
      <c r="D64" s="1"/>
      <c r="E64" s="1"/>
    </row>
    <row r="65" spans="1:5" ht="15.75">
      <c r="A65" s="1"/>
      <c r="B65" s="1"/>
      <c r="C65" s="1"/>
      <c r="D65" s="1"/>
      <c r="E65" s="1"/>
    </row>
    <row r="66" spans="1:5" ht="15.75">
      <c r="A66" s="1"/>
      <c r="B66" s="1"/>
      <c r="C66" s="1"/>
      <c r="D66" s="1"/>
      <c r="E66" s="1"/>
    </row>
    <row r="67" spans="1:5" ht="15.75">
      <c r="A67" s="1"/>
      <c r="B67" s="1"/>
      <c r="C67" s="1"/>
      <c r="D67" s="1"/>
      <c r="E67" s="1"/>
    </row>
    <row r="68" spans="1:5" ht="15.75">
      <c r="A68" s="1"/>
      <c r="B68" s="1"/>
      <c r="C68" s="1"/>
      <c r="D68" s="1"/>
      <c r="E68" s="1"/>
    </row>
    <row r="69" spans="1:5" ht="15.75">
      <c r="A69" s="1"/>
      <c r="B69" s="1"/>
      <c r="C69" s="1"/>
      <c r="D69" s="1"/>
      <c r="E69" s="1"/>
    </row>
    <row r="70" spans="1:5" ht="15.75">
      <c r="A70" s="1"/>
      <c r="B70" s="1"/>
      <c r="C70" s="1"/>
      <c r="D70" s="1"/>
      <c r="E70" s="1"/>
    </row>
    <row r="71" spans="1:5" ht="15.75">
      <c r="A71" s="1"/>
      <c r="B71" s="1"/>
      <c r="C71" s="1"/>
      <c r="D71" s="1"/>
      <c r="E71" s="1"/>
    </row>
    <row r="72" spans="1:5" ht="15.75">
      <c r="A72" s="1"/>
      <c r="B72" s="1"/>
      <c r="C72" s="1"/>
      <c r="D72" s="1"/>
      <c r="E72" s="1"/>
    </row>
    <row r="73" spans="1:5" ht="15.75">
      <c r="A73" s="1"/>
      <c r="B73" s="1"/>
      <c r="C73" s="1"/>
      <c r="D73" s="1"/>
      <c r="E73" s="1"/>
    </row>
    <row r="74" spans="1:5" ht="15.75">
      <c r="A74" s="1"/>
      <c r="B74" s="1"/>
      <c r="C74" s="1"/>
      <c r="D74" s="1"/>
      <c r="E74" s="1"/>
    </row>
    <row r="75" spans="1:5" ht="15.75">
      <c r="A75" s="1"/>
      <c r="B75" s="1"/>
      <c r="C75" s="1"/>
      <c r="D75" s="1"/>
      <c r="E75" s="1"/>
    </row>
    <row r="76" spans="1:5" ht="15.75">
      <c r="A76" s="1"/>
      <c r="B76" s="1"/>
      <c r="C76" s="1"/>
      <c r="D76" s="1"/>
      <c r="E76" s="1"/>
    </row>
    <row r="77" spans="1:5" ht="15.75">
      <c r="A77" s="1"/>
      <c r="B77" s="1"/>
      <c r="C77" s="1"/>
      <c r="D77" s="1"/>
      <c r="E77" s="1"/>
    </row>
    <row r="78" spans="1:5" ht="15.75">
      <c r="A78" s="1"/>
      <c r="B78" s="1"/>
      <c r="C78" s="1"/>
      <c r="D78" s="1"/>
      <c r="E78" s="1"/>
    </row>
    <row r="79" spans="1:5" ht="15.75">
      <c r="A79" s="1"/>
      <c r="B79" s="1"/>
      <c r="C79" s="1"/>
      <c r="D79" s="1"/>
      <c r="E79" s="1"/>
    </row>
    <row r="80" spans="1:5" ht="15.75">
      <c r="A80" s="1"/>
      <c r="B80" s="1"/>
      <c r="C80" s="1"/>
      <c r="D80" s="1"/>
      <c r="E80" s="1"/>
    </row>
    <row r="81" spans="1:5" ht="15.75">
      <c r="A81" s="1"/>
      <c r="B81" s="1"/>
      <c r="C81" s="1"/>
      <c r="D81" s="1"/>
      <c r="E81" s="1"/>
    </row>
    <row r="82" spans="1:5" ht="15.75">
      <c r="A82" s="1"/>
      <c r="B82" s="1"/>
      <c r="C82" s="1"/>
      <c r="D82" s="1"/>
      <c r="E82" s="1"/>
    </row>
    <row r="83" spans="1:5" ht="15.75">
      <c r="A83" s="1"/>
      <c r="B83" s="1"/>
      <c r="C83" s="1"/>
      <c r="D83" s="1"/>
      <c r="E83" s="1"/>
    </row>
    <row r="84" spans="1:5" ht="15.75">
      <c r="A84" s="1"/>
      <c r="B84" s="1"/>
      <c r="C84" s="1"/>
      <c r="D84" s="1"/>
      <c r="E84" s="1"/>
    </row>
    <row r="85" spans="1:5" ht="15.75">
      <c r="A85" s="1"/>
      <c r="B85" s="1"/>
      <c r="C85" s="1"/>
      <c r="D85" s="1"/>
      <c r="E85" s="1"/>
    </row>
    <row r="86" spans="1:5" ht="15.75">
      <c r="A86" s="1"/>
      <c r="B86" s="1"/>
      <c r="C86" s="1"/>
      <c r="D86" s="1"/>
      <c r="E86" s="1"/>
    </row>
    <row r="87" spans="1:5" ht="15.75">
      <c r="A87" s="1"/>
      <c r="B87" s="1"/>
      <c r="C87" s="1"/>
      <c r="D87" s="1"/>
      <c r="E87" s="1"/>
    </row>
    <row r="88" spans="1:5" ht="15.75">
      <c r="A88" s="1"/>
      <c r="B88" s="1"/>
      <c r="C88" s="1"/>
      <c r="D88" s="1"/>
      <c r="E88" s="1"/>
    </row>
    <row r="89" spans="1:5" ht="15.75">
      <c r="A89" s="1"/>
      <c r="B89" s="1"/>
      <c r="C89" s="1"/>
      <c r="D89" s="1"/>
      <c r="E89" s="1"/>
    </row>
    <row r="90" spans="1:5" ht="15.75">
      <c r="A90" s="1"/>
      <c r="B90" s="1"/>
      <c r="C90" s="1"/>
      <c r="D90" s="1"/>
      <c r="E90" s="1"/>
    </row>
    <row r="91" spans="1:5" ht="15.75">
      <c r="A91" s="1"/>
      <c r="B91" s="1"/>
      <c r="C91" s="1"/>
      <c r="D91" s="1"/>
      <c r="E91" s="1"/>
    </row>
    <row r="92" spans="1:5" ht="15.75">
      <c r="A92" s="1"/>
      <c r="B92" s="1"/>
      <c r="C92" s="1"/>
      <c r="D92" s="1"/>
      <c r="E92" s="1"/>
    </row>
    <row r="93" spans="1:5" ht="15.75">
      <c r="A93" s="1"/>
      <c r="B93" s="1"/>
      <c r="C93" s="1"/>
      <c r="D93" s="1"/>
      <c r="E93" s="1"/>
    </row>
    <row r="94" spans="1:5" ht="15.75">
      <c r="A94" s="1"/>
      <c r="B94" s="1"/>
      <c r="C94" s="1"/>
      <c r="D94" s="1"/>
      <c r="E94" s="1"/>
    </row>
    <row r="95" spans="1:5" ht="15.75">
      <c r="A95" s="1"/>
      <c r="B95" s="1"/>
      <c r="C95" s="1"/>
      <c r="D95" s="1"/>
      <c r="E95" s="1"/>
    </row>
    <row r="96" spans="1:5" ht="15.75">
      <c r="A96" s="1"/>
      <c r="B96" s="1"/>
      <c r="C96" s="1"/>
      <c r="D96" s="1"/>
      <c r="E96" s="1"/>
    </row>
    <row r="97" spans="1:5" ht="15.75">
      <c r="A97" s="1"/>
      <c r="B97" s="1"/>
      <c r="C97" s="1"/>
      <c r="D97" s="1"/>
      <c r="E97" s="1"/>
    </row>
    <row r="98" spans="1:5" ht="15.75">
      <c r="A98" s="1"/>
      <c r="B98" s="1"/>
      <c r="C98" s="1"/>
      <c r="D98" s="1"/>
      <c r="E98" s="1"/>
    </row>
    <row r="99" spans="1:5" ht="15.75">
      <c r="A99" s="1"/>
      <c r="B99" s="1"/>
      <c r="C99" s="1"/>
      <c r="D99" s="1"/>
      <c r="E99" s="1"/>
    </row>
    <row r="100" spans="1:5" ht="15.75">
      <c r="A100" s="1"/>
      <c r="B100" s="1"/>
      <c r="C100" s="1"/>
      <c r="D100" s="1"/>
      <c r="E100" s="1"/>
    </row>
    <row r="101" spans="1:5" ht="15.75">
      <c r="A101" s="1"/>
      <c r="B101" s="1"/>
      <c r="C101" s="1"/>
      <c r="D101" s="1"/>
      <c r="E101" s="1"/>
    </row>
    <row r="102" spans="1:5" ht="15.75">
      <c r="A102" s="1"/>
      <c r="B102" s="1"/>
      <c r="C102" s="1"/>
      <c r="D102" s="1"/>
      <c r="E102" s="1"/>
    </row>
    <row r="103" spans="1:5" ht="15.75">
      <c r="A103" s="1"/>
      <c r="B103" s="1"/>
      <c r="C103" s="1"/>
      <c r="D103" s="1"/>
      <c r="E103" s="1"/>
    </row>
    <row r="104" spans="1:5" ht="15.75">
      <c r="A104" s="1"/>
      <c r="B104" s="1"/>
      <c r="C104" s="1"/>
      <c r="D104" s="1"/>
      <c r="E104" s="1"/>
    </row>
    <row r="105" spans="1:5" ht="15.75">
      <c r="A105" s="1"/>
      <c r="B105" s="1"/>
      <c r="C105" s="1"/>
      <c r="D105" s="1"/>
      <c r="E105" s="1"/>
    </row>
    <row r="106" spans="1:5" ht="15.75">
      <c r="A106" s="1"/>
      <c r="B106" s="1"/>
      <c r="C106" s="1"/>
      <c r="D106" s="1"/>
      <c r="E106" s="1"/>
    </row>
    <row r="107" spans="1:5" ht="15.75">
      <c r="A107" s="1"/>
      <c r="B107" s="1"/>
      <c r="C107" s="1"/>
      <c r="D107" s="1"/>
      <c r="E107" s="1"/>
    </row>
    <row r="108" spans="1:5" ht="15.75">
      <c r="A108" s="1"/>
      <c r="B108" s="1"/>
      <c r="C108" s="1"/>
      <c r="D108" s="1"/>
      <c r="E108" s="1"/>
    </row>
    <row r="109" spans="1:5" ht="15.75">
      <c r="A109" s="1"/>
      <c r="B109" s="1"/>
      <c r="C109" s="1"/>
      <c r="D109" s="1"/>
      <c r="E109" s="1"/>
    </row>
    <row r="110" spans="1:5" ht="15.75">
      <c r="A110" s="1"/>
      <c r="B110" s="1"/>
      <c r="C110" s="1"/>
      <c r="D110" s="1"/>
      <c r="E110" s="1"/>
    </row>
    <row r="111" spans="1:5" ht="15.75">
      <c r="A111" s="1"/>
      <c r="B111" s="1"/>
      <c r="C111" s="1"/>
      <c r="D111" s="1"/>
      <c r="E111" s="1"/>
    </row>
    <row r="112" spans="1:5" ht="15.75">
      <c r="A112" s="1"/>
      <c r="B112" s="1"/>
      <c r="C112" s="1"/>
      <c r="D112" s="1"/>
      <c r="E112" s="1"/>
    </row>
    <row r="113" spans="1:5" ht="15.75">
      <c r="A113" s="1"/>
      <c r="B113" s="1"/>
      <c r="C113" s="1"/>
      <c r="D113" s="1"/>
      <c r="E113" s="1"/>
    </row>
    <row r="114" spans="1:5" ht="15.75">
      <c r="A114" s="1"/>
      <c r="B114" s="1"/>
      <c r="C114" s="1"/>
      <c r="D114" s="1"/>
      <c r="E114" s="1"/>
    </row>
    <row r="115" spans="1:5" ht="15.75">
      <c r="A115" s="1"/>
      <c r="B115" s="1"/>
      <c r="C115" s="1"/>
      <c r="D115" s="1"/>
      <c r="E115" s="1"/>
    </row>
    <row r="116" spans="1:5" ht="15.75">
      <c r="A116" s="1"/>
      <c r="B116" s="1"/>
      <c r="C116" s="1"/>
      <c r="D116" s="1"/>
      <c r="E116" s="1"/>
    </row>
    <row r="117" spans="1:5" ht="15.75">
      <c r="A117" s="1"/>
      <c r="B117" s="1"/>
      <c r="C117" s="1"/>
      <c r="D117" s="1"/>
      <c r="E117" s="1"/>
    </row>
    <row r="118" spans="1:5" ht="15.75">
      <c r="A118" s="1"/>
      <c r="B118" s="1"/>
      <c r="C118" s="1"/>
      <c r="D118" s="1"/>
      <c r="E118" s="1"/>
    </row>
    <row r="119" spans="1:5" ht="15.75">
      <c r="A119" s="1"/>
      <c r="B119" s="1"/>
      <c r="C119" s="1"/>
      <c r="D119" s="1"/>
      <c r="E119" s="1"/>
    </row>
    <row r="120" spans="1:5" ht="15.75">
      <c r="A120" s="1"/>
      <c r="B120" s="1"/>
      <c r="C120" s="1"/>
      <c r="D120" s="1"/>
      <c r="E120" s="1"/>
    </row>
    <row r="121" spans="1:5" ht="15.75">
      <c r="A121" s="1"/>
      <c r="B121" s="1"/>
      <c r="C121" s="1"/>
      <c r="D121" s="1"/>
      <c r="E121" s="1"/>
    </row>
    <row r="122" spans="1:5" ht="15.75">
      <c r="A122" s="1"/>
      <c r="B122" s="1"/>
      <c r="C122" s="1"/>
      <c r="D122" s="1"/>
      <c r="E122" s="1"/>
    </row>
    <row r="123" spans="1:5" ht="15.75">
      <c r="A123" s="1"/>
      <c r="B123" s="1"/>
      <c r="C123" s="1"/>
      <c r="D123" s="1"/>
      <c r="E123" s="1"/>
    </row>
    <row r="124" spans="1:5" ht="15.75">
      <c r="A124" s="1"/>
      <c r="B124" s="1"/>
      <c r="C124" s="1"/>
      <c r="D124" s="1"/>
      <c r="E124" s="1"/>
    </row>
    <row r="125" spans="1:5" ht="15.75">
      <c r="A125" s="1"/>
      <c r="B125" s="1"/>
      <c r="C125" s="1"/>
      <c r="D125" s="1"/>
      <c r="E125" s="1"/>
    </row>
    <row r="126" spans="1:5" ht="15.75">
      <c r="A126" s="1"/>
      <c r="B126" s="1"/>
      <c r="C126" s="1"/>
      <c r="D126" s="1"/>
      <c r="E126" s="1"/>
    </row>
    <row r="127" spans="1:5" ht="15.75">
      <c r="A127" s="1"/>
      <c r="B127" s="1"/>
      <c r="C127" s="1"/>
      <c r="D127" s="1"/>
      <c r="E127" s="1"/>
    </row>
    <row r="128" spans="1:5" ht="15.75">
      <c r="A128" s="1"/>
      <c r="B128" s="1"/>
      <c r="C128" s="1"/>
      <c r="D128" s="1"/>
      <c r="E128" s="1"/>
    </row>
    <row r="129" spans="1:5" ht="15.75">
      <c r="A129" s="1"/>
      <c r="B129" s="1"/>
      <c r="C129" s="1"/>
      <c r="D129" s="1"/>
      <c r="E129" s="1"/>
    </row>
    <row r="130" spans="1:5" ht="15.75">
      <c r="A130" s="1"/>
      <c r="B130" s="1"/>
      <c r="C130" s="1"/>
      <c r="D130" s="1"/>
      <c r="E130" s="1"/>
    </row>
    <row r="131" spans="1:5" ht="15.75">
      <c r="A131" s="1"/>
      <c r="B131" s="1"/>
      <c r="C131" s="1"/>
      <c r="D131" s="1"/>
      <c r="E131" s="1"/>
    </row>
    <row r="132" spans="1:5" ht="15.75">
      <c r="A132" s="1"/>
      <c r="B132" s="1"/>
      <c r="C132" s="1"/>
      <c r="D132" s="1"/>
      <c r="E132" s="1"/>
    </row>
    <row r="133" spans="1:5" ht="15.75">
      <c r="A133" s="1"/>
      <c r="B133" s="1"/>
      <c r="C133" s="1"/>
      <c r="D133" s="1"/>
      <c r="E133" s="1"/>
    </row>
    <row r="134" spans="1:5" ht="15.75">
      <c r="A134" s="1"/>
      <c r="B134" s="1"/>
      <c r="C134" s="1"/>
      <c r="D134" s="1"/>
      <c r="E134" s="1"/>
    </row>
    <row r="135" spans="1:5" ht="15.75">
      <c r="A135" s="1"/>
      <c r="B135" s="1"/>
      <c r="C135" s="1"/>
      <c r="D135" s="1"/>
      <c r="E135" s="1"/>
    </row>
    <row r="136" spans="1:5" ht="15.75">
      <c r="A136" s="1"/>
      <c r="B136" s="1"/>
      <c r="C136" s="1"/>
      <c r="D136" s="1"/>
      <c r="E136" s="1"/>
    </row>
  </sheetData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showGridLines="0" workbookViewId="0" topLeftCell="A16">
      <selection activeCell="B59" sqref="B59"/>
    </sheetView>
  </sheetViews>
  <sheetFormatPr defaultColWidth="8.375" defaultRowHeight="15.75"/>
  <cols>
    <col min="1" max="1" width="49.375" style="1" customWidth="1"/>
    <col min="2" max="2" width="14.00390625" style="1" customWidth="1"/>
    <col min="3" max="3" width="12.125" style="1" customWidth="1"/>
    <col min="4" max="4" width="11.875" style="1" customWidth="1"/>
    <col min="5" max="16384" width="8.375" style="1" customWidth="1"/>
  </cols>
  <sheetData>
    <row r="1" spans="1:4" ht="15.75">
      <c r="A1" s="2" t="s">
        <v>0</v>
      </c>
      <c r="B1" s="3"/>
      <c r="C1" s="3"/>
      <c r="D1" s="3"/>
    </row>
    <row r="2" spans="1:4" ht="15.75">
      <c r="A2" s="2" t="s">
        <v>1</v>
      </c>
      <c r="B2" s="3"/>
      <c r="C2" s="3"/>
      <c r="D2" s="3"/>
    </row>
    <row r="3" spans="1:4" ht="15.75">
      <c r="A3" s="2" t="s">
        <v>2</v>
      </c>
      <c r="B3" s="3"/>
      <c r="C3" s="3"/>
      <c r="D3" s="3"/>
    </row>
    <row r="4" spans="1:4" ht="15.75">
      <c r="A4" s="4" t="s">
        <v>3</v>
      </c>
      <c r="B4" s="3"/>
      <c r="C4" s="3"/>
      <c r="D4" s="3"/>
    </row>
    <row r="5" spans="1:4" ht="15.75">
      <c r="A5" s="2" t="s">
        <v>55</v>
      </c>
      <c r="B5" s="3"/>
      <c r="C5" s="3"/>
      <c r="D5" s="3"/>
    </row>
    <row r="6" spans="1:4" ht="15.75">
      <c r="A6" s="4" t="s">
        <v>3</v>
      </c>
      <c r="B6" s="3"/>
      <c r="C6" s="3"/>
      <c r="D6" s="3"/>
    </row>
    <row r="7" spans="1:4" ht="15.75">
      <c r="A7" s="4" t="s">
        <v>3</v>
      </c>
      <c r="B7" s="3"/>
      <c r="C7" s="3"/>
      <c r="D7" s="3"/>
    </row>
    <row r="8" spans="1:4" ht="15.75">
      <c r="A8" s="4" t="s">
        <v>3</v>
      </c>
      <c r="B8" s="3"/>
      <c r="C8" s="3"/>
      <c r="D8" s="3"/>
    </row>
    <row r="9" spans="1:4" ht="15.75">
      <c r="A9" s="4" t="s">
        <v>3</v>
      </c>
      <c r="B9" s="3"/>
      <c r="C9" s="3"/>
      <c r="D9" s="3"/>
    </row>
    <row r="10" spans="1:4" ht="15.75">
      <c r="A10" s="4" t="s">
        <v>3</v>
      </c>
      <c r="B10" s="4" t="s">
        <v>3</v>
      </c>
      <c r="C10" s="4" t="s">
        <v>3</v>
      </c>
      <c r="D10" s="4" t="s">
        <v>3</v>
      </c>
    </row>
    <row r="11" spans="1:4" ht="15.75">
      <c r="A11" s="4" t="s">
        <v>3</v>
      </c>
      <c r="B11" s="3"/>
      <c r="C11" s="3"/>
      <c r="D11" s="3"/>
    </row>
    <row r="12" spans="1:4" ht="15.75">
      <c r="A12" s="4" t="s">
        <v>3</v>
      </c>
      <c r="B12" s="5"/>
      <c r="C12" s="5"/>
      <c r="D12" s="5"/>
    </row>
    <row r="13" spans="1:4" ht="15.75">
      <c r="A13" s="4" t="s">
        <v>3</v>
      </c>
      <c r="B13" s="6">
        <v>2015</v>
      </c>
      <c r="C13" s="6">
        <v>2016</v>
      </c>
      <c r="D13" s="6">
        <v>2017</v>
      </c>
    </row>
    <row r="14" spans="1:4" ht="15.75">
      <c r="A14" s="4" t="s">
        <v>3</v>
      </c>
      <c r="B14" s="3"/>
      <c r="C14" s="3"/>
      <c r="D14" s="5"/>
    </row>
    <row r="15" spans="1:4" ht="15.75">
      <c r="A15" s="2" t="s">
        <v>56</v>
      </c>
      <c r="B15" s="4" t="s">
        <v>3</v>
      </c>
      <c r="C15" s="4" t="s">
        <v>3</v>
      </c>
      <c r="D15" s="4" t="s">
        <v>3</v>
      </c>
    </row>
    <row r="16" spans="1:4" ht="15.75">
      <c r="A16" s="5" t="s">
        <v>48</v>
      </c>
      <c r="B16" s="7">
        <v>402.4</v>
      </c>
      <c r="C16" s="7">
        <v>460.5</v>
      </c>
      <c r="D16" s="7">
        <v>591</v>
      </c>
    </row>
    <row r="17" spans="1:4" ht="15.75">
      <c r="A17" s="5" t="s">
        <v>57</v>
      </c>
      <c r="B17" s="4" t="s">
        <v>3</v>
      </c>
      <c r="C17" s="4" t="s">
        <v>3</v>
      </c>
      <c r="D17" s="4" t="s">
        <v>3</v>
      </c>
    </row>
    <row r="18" spans="1:4" ht="15.75">
      <c r="A18" s="5" t="s">
        <v>58</v>
      </c>
      <c r="B18" s="3"/>
      <c r="C18" s="3"/>
      <c r="D18" s="3"/>
    </row>
    <row r="19" spans="1:4" ht="15.75">
      <c r="A19" s="5" t="s">
        <v>59</v>
      </c>
      <c r="B19" s="8">
        <v>191.8</v>
      </c>
      <c r="C19" s="8">
        <v>210.6</v>
      </c>
      <c r="D19" s="8">
        <v>212.8</v>
      </c>
    </row>
    <row r="20" spans="1:4" ht="15.75">
      <c r="A20" s="5" t="s">
        <v>60</v>
      </c>
      <c r="B20" s="8">
        <v>1.7</v>
      </c>
      <c r="C20" s="8">
        <v>3.7</v>
      </c>
      <c r="D20" s="8">
        <v>1.7</v>
      </c>
    </row>
    <row r="21" spans="1:4" ht="15.75">
      <c r="A21" s="5" t="s">
        <v>61</v>
      </c>
      <c r="B21" s="8">
        <v>88.9</v>
      </c>
      <c r="C21" s="8">
        <v>86.8</v>
      </c>
      <c r="D21" s="8">
        <v>73.6</v>
      </c>
    </row>
    <row r="22" spans="1:4" ht="15.75">
      <c r="A22" s="5" t="s">
        <v>62</v>
      </c>
      <c r="B22" s="8">
        <v>5.6</v>
      </c>
      <c r="C22" s="8">
        <v>9</v>
      </c>
      <c r="D22" s="8">
        <v>3.8</v>
      </c>
    </row>
    <row r="23" spans="1:4" ht="15.75">
      <c r="A23" s="5" t="s">
        <v>63</v>
      </c>
      <c r="B23" s="8">
        <v>59.7</v>
      </c>
      <c r="C23" s="8">
        <v>17.7</v>
      </c>
      <c r="D23" s="8">
        <v>8.5</v>
      </c>
    </row>
    <row r="24" spans="1:4" ht="15.75">
      <c r="A24" s="5" t="s">
        <v>19</v>
      </c>
      <c r="B24" s="8">
        <v>21.5</v>
      </c>
      <c r="C24" s="8">
        <v>-52.3</v>
      </c>
      <c r="D24" s="8">
        <v>78</v>
      </c>
    </row>
    <row r="25" spans="1:4" ht="15.75">
      <c r="A25" s="5" t="s">
        <v>64</v>
      </c>
      <c r="B25" s="8">
        <v>-3.2</v>
      </c>
      <c r="C25" s="8">
        <v>-14.7</v>
      </c>
      <c r="D25" s="8">
        <v>-19.1</v>
      </c>
    </row>
    <row r="26" spans="1:4" ht="15.75">
      <c r="A26" s="5" t="s">
        <v>65</v>
      </c>
      <c r="B26" s="4" t="s">
        <v>3</v>
      </c>
      <c r="C26" s="4" t="s">
        <v>3</v>
      </c>
      <c r="D26" s="4" t="s">
        <v>3</v>
      </c>
    </row>
    <row r="27" spans="1:4" ht="15.75">
      <c r="A27" s="5" t="s">
        <v>66</v>
      </c>
      <c r="B27" s="8">
        <v>0.3</v>
      </c>
      <c r="C27" s="8">
        <v>-28.3</v>
      </c>
      <c r="D27" s="8">
        <v>-29.4</v>
      </c>
    </row>
    <row r="28" spans="1:4" ht="15.75">
      <c r="A28" s="5" t="s">
        <v>10</v>
      </c>
      <c r="B28" s="8">
        <v>29.2</v>
      </c>
      <c r="C28" s="8">
        <v>40.7</v>
      </c>
      <c r="D28" s="8">
        <v>-20</v>
      </c>
    </row>
    <row r="29" spans="1:4" ht="15.75">
      <c r="A29" s="5" t="s">
        <v>29</v>
      </c>
      <c r="B29" s="8">
        <v>-5.9</v>
      </c>
      <c r="C29" s="8">
        <v>49.5</v>
      </c>
      <c r="D29" s="8">
        <v>-53.4</v>
      </c>
    </row>
    <row r="30" spans="1:4" ht="15.75">
      <c r="A30" s="5" t="s">
        <v>24</v>
      </c>
      <c r="B30" s="8">
        <v>64.4</v>
      </c>
      <c r="C30" s="8">
        <v>-48.4</v>
      </c>
      <c r="D30" s="8">
        <v>8.4</v>
      </c>
    </row>
    <row r="31" spans="1:4" ht="15.75">
      <c r="A31" s="5" t="s">
        <v>25</v>
      </c>
      <c r="B31" s="8">
        <v>63.2</v>
      </c>
      <c r="C31" s="8">
        <v>30.1</v>
      </c>
      <c r="D31" s="8">
        <v>-50.1</v>
      </c>
    </row>
    <row r="32" spans="1:4" ht="15.75">
      <c r="A32" s="5" t="s">
        <v>20</v>
      </c>
      <c r="B32" s="8">
        <v>17.8</v>
      </c>
      <c r="C32" s="8">
        <v>-6.3</v>
      </c>
      <c r="D32" s="8">
        <v>48</v>
      </c>
    </row>
    <row r="33" spans="1:4" ht="15.75">
      <c r="A33" s="5" t="s">
        <v>67</v>
      </c>
      <c r="B33" s="8">
        <v>937.4</v>
      </c>
      <c r="C33" s="8">
        <v>758.6</v>
      </c>
      <c r="D33" s="8">
        <v>853.8</v>
      </c>
    </row>
    <row r="34" spans="1:4" ht="15.75">
      <c r="A34" s="2" t="s">
        <v>68</v>
      </c>
      <c r="B34" s="4" t="s">
        <v>3</v>
      </c>
      <c r="C34" s="4" t="s">
        <v>3</v>
      </c>
      <c r="D34" s="4" t="s">
        <v>3</v>
      </c>
    </row>
    <row r="35" spans="1:4" ht="15.75">
      <c r="A35" s="2" t="s">
        <v>69</v>
      </c>
      <c r="B35" s="3"/>
      <c r="C35" s="3"/>
      <c r="D35" s="3"/>
    </row>
    <row r="36" spans="1:4" ht="15.75">
      <c r="A36" s="5" t="s">
        <v>205</v>
      </c>
      <c r="B36" s="4">
        <v>0</v>
      </c>
      <c r="C36" s="4">
        <v>0</v>
      </c>
      <c r="D36" s="8">
        <v>680.6</v>
      </c>
    </row>
    <row r="37" spans="1:4" ht="15.75">
      <c r="A37" s="5" t="s">
        <v>70</v>
      </c>
      <c r="B37" s="4">
        <v>0</v>
      </c>
      <c r="C37" s="4">
        <v>0</v>
      </c>
      <c r="D37" s="8">
        <v>126</v>
      </c>
    </row>
    <row r="38" spans="1:4" ht="15.75">
      <c r="A38" s="5" t="s">
        <v>206</v>
      </c>
      <c r="B38" s="8">
        <v>-139.1</v>
      </c>
      <c r="C38" s="8">
        <v>-140.3</v>
      </c>
      <c r="D38" s="4">
        <v>0</v>
      </c>
    </row>
    <row r="39" spans="1:4" ht="15.75">
      <c r="A39" s="5" t="s">
        <v>71</v>
      </c>
      <c r="B39" s="8">
        <v>-519.6</v>
      </c>
      <c r="C39" s="8">
        <v>-25.6</v>
      </c>
      <c r="D39" s="4">
        <v>0</v>
      </c>
    </row>
    <row r="40" spans="1:4" ht="15.75">
      <c r="A40" s="5" t="s">
        <v>72</v>
      </c>
      <c r="B40" s="8">
        <v>-199.3</v>
      </c>
      <c r="C40" s="8">
        <v>-396.4</v>
      </c>
      <c r="D40" s="8">
        <v>-283.1</v>
      </c>
    </row>
    <row r="41" spans="1:4" ht="15.75">
      <c r="A41" s="5" t="s">
        <v>73</v>
      </c>
      <c r="B41" s="8">
        <v>-49.6</v>
      </c>
      <c r="C41" s="8">
        <v>-664.7</v>
      </c>
      <c r="D41" s="8">
        <v>-523.5</v>
      </c>
    </row>
    <row r="42" spans="1:4" ht="15.75">
      <c r="A42" s="5" t="s">
        <v>74</v>
      </c>
      <c r="B42" s="8">
        <v>305.2</v>
      </c>
      <c r="C42" s="8">
        <v>425.9</v>
      </c>
      <c r="D42" s="8">
        <v>591.2</v>
      </c>
    </row>
    <row r="43" spans="1:4" ht="15.75">
      <c r="A43" s="5" t="s">
        <v>75</v>
      </c>
      <c r="B43" s="8">
        <v>-10.5</v>
      </c>
      <c r="C43" s="8">
        <v>-8.9</v>
      </c>
      <c r="D43" s="8">
        <v>1.8</v>
      </c>
    </row>
    <row r="44" spans="1:4" ht="15.75">
      <c r="A44" s="5" t="s">
        <v>76</v>
      </c>
      <c r="B44" s="8">
        <v>-612.9</v>
      </c>
      <c r="C44" s="8">
        <v>-810</v>
      </c>
      <c r="D44" s="8">
        <v>593</v>
      </c>
    </row>
    <row r="45" spans="1:4" ht="15.75">
      <c r="A45" s="5"/>
      <c r="B45" s="3"/>
      <c r="C45" s="3"/>
      <c r="D45" s="3"/>
    </row>
    <row r="46" spans="1:4" ht="15.75">
      <c r="A46" s="2" t="s">
        <v>77</v>
      </c>
      <c r="B46" s="4" t="s">
        <v>3</v>
      </c>
      <c r="C46" s="4" t="s">
        <v>3</v>
      </c>
      <c r="D46" s="4" t="s">
        <v>3</v>
      </c>
    </row>
    <row r="47" spans="1:4" ht="15.75">
      <c r="A47" s="2" t="s">
        <v>69</v>
      </c>
      <c r="B47" s="3"/>
      <c r="C47" s="3"/>
      <c r="D47" s="3"/>
    </row>
    <row r="48" spans="1:4" ht="15.75">
      <c r="A48" s="5" t="s">
        <v>78</v>
      </c>
      <c r="B48" s="8">
        <v>-371.8</v>
      </c>
      <c r="C48" s="8">
        <v>-374.5</v>
      </c>
      <c r="D48" s="8">
        <v>-378</v>
      </c>
    </row>
    <row r="49" spans="1:4" ht="15.75">
      <c r="A49" s="5" t="s">
        <v>215</v>
      </c>
      <c r="B49" s="8">
        <v>896.7</v>
      </c>
      <c r="C49" s="4">
        <v>0</v>
      </c>
      <c r="D49" s="8">
        <v>997.2</v>
      </c>
    </row>
    <row r="50" spans="1:4" ht="15.75">
      <c r="A50" s="5" t="s">
        <v>79</v>
      </c>
      <c r="B50" s="8">
        <v>-6.6</v>
      </c>
      <c r="C50" s="4">
        <v>0</v>
      </c>
      <c r="D50" s="8">
        <v>-9.8</v>
      </c>
    </row>
    <row r="51" spans="1:4" ht="15.75">
      <c r="A51" s="5" t="s">
        <v>80</v>
      </c>
      <c r="B51" s="8">
        <v>-0.5</v>
      </c>
      <c r="C51" s="8">
        <v>-15</v>
      </c>
      <c r="D51" s="8">
        <v>-285</v>
      </c>
    </row>
    <row r="52" spans="1:4" ht="15.75">
      <c r="A52" s="5" t="s">
        <v>81</v>
      </c>
      <c r="B52" s="8">
        <v>36.5</v>
      </c>
      <c r="C52" s="8">
        <v>29.1</v>
      </c>
      <c r="D52" s="8">
        <v>70.4</v>
      </c>
    </row>
    <row r="53" spans="1:4" ht="15.75">
      <c r="A53" s="5" t="s">
        <v>82</v>
      </c>
      <c r="B53" s="8">
        <v>340</v>
      </c>
      <c r="C53" s="4">
        <v>0</v>
      </c>
      <c r="D53" s="4">
        <v>0</v>
      </c>
    </row>
    <row r="54" spans="1:6" ht="15.75">
      <c r="A54" s="5" t="s">
        <v>83</v>
      </c>
      <c r="B54" s="8">
        <v>-480</v>
      </c>
      <c r="C54" s="4">
        <v>0</v>
      </c>
      <c r="D54" s="4">
        <v>0</v>
      </c>
      <c r="F54" s="92"/>
    </row>
    <row r="55" spans="1:4" ht="15.75">
      <c r="A55" s="5" t="s">
        <v>84</v>
      </c>
      <c r="B55" s="8">
        <v>-15.6</v>
      </c>
      <c r="C55" s="8">
        <v>-15.5</v>
      </c>
      <c r="D55" s="8">
        <v>-21.5</v>
      </c>
    </row>
    <row r="56" spans="1:4" ht="15.75">
      <c r="A56" s="5" t="s">
        <v>62</v>
      </c>
      <c r="B56" s="8">
        <v>-5.6</v>
      </c>
      <c r="C56" s="8">
        <v>-9</v>
      </c>
      <c r="D56" s="8">
        <v>-3.8</v>
      </c>
    </row>
    <row r="57" spans="1:4" ht="15.75">
      <c r="A57" s="5" t="s">
        <v>216</v>
      </c>
      <c r="B57" s="8">
        <v>-3.8</v>
      </c>
      <c r="C57" s="4">
        <v>0</v>
      </c>
      <c r="D57" s="4">
        <v>0</v>
      </c>
    </row>
    <row r="58" spans="1:4" ht="15.75">
      <c r="A58" s="5" t="s">
        <v>85</v>
      </c>
      <c r="B58" s="8">
        <v>389.3</v>
      </c>
      <c r="C58" s="8">
        <v>-384.9</v>
      </c>
      <c r="D58" s="8">
        <v>369.5</v>
      </c>
    </row>
    <row r="59" spans="1:4" ht="15.75">
      <c r="A59" s="5" t="s">
        <v>217</v>
      </c>
      <c r="B59" s="8">
        <v>-13.9</v>
      </c>
      <c r="C59" s="8">
        <v>3.5</v>
      </c>
      <c r="D59" s="8">
        <v>-2.4</v>
      </c>
    </row>
    <row r="60" spans="1:4" ht="15.75">
      <c r="A60" s="5" t="s">
        <v>86</v>
      </c>
      <c r="B60" s="8">
        <v>699.9</v>
      </c>
      <c r="C60" s="8">
        <v>-432.8</v>
      </c>
      <c r="D60" s="8">
        <v>1813.9</v>
      </c>
    </row>
    <row r="61" spans="1:4" ht="15.75">
      <c r="A61" s="5" t="s">
        <v>218</v>
      </c>
      <c r="B61" s="8">
        <v>591.9</v>
      </c>
      <c r="C61" s="8">
        <v>1291.8</v>
      </c>
      <c r="D61" s="8">
        <v>859</v>
      </c>
    </row>
    <row r="62" spans="1:4" ht="15.75">
      <c r="A62" s="5" t="s">
        <v>87</v>
      </c>
      <c r="B62" s="7">
        <v>1291.8</v>
      </c>
      <c r="C62" s="7">
        <v>859</v>
      </c>
      <c r="D62" s="7">
        <v>2672.9</v>
      </c>
    </row>
    <row r="63" spans="1:4" ht="15.75">
      <c r="A63" s="5" t="s">
        <v>88</v>
      </c>
      <c r="B63" s="4" t="s">
        <v>3</v>
      </c>
      <c r="C63" s="4" t="s">
        <v>3</v>
      </c>
      <c r="D63" s="4" t="s">
        <v>3</v>
      </c>
    </row>
    <row r="64" spans="1:4" ht="15.75">
      <c r="A64" s="5" t="s">
        <v>89</v>
      </c>
      <c r="B64" s="7">
        <v>180.3</v>
      </c>
      <c r="C64" s="7">
        <v>158.9</v>
      </c>
      <c r="D64" s="7">
        <v>159.1</v>
      </c>
    </row>
    <row r="65" spans="1:4" ht="15.75">
      <c r="A65" s="5" t="s">
        <v>90</v>
      </c>
      <c r="B65" s="7">
        <v>1.4</v>
      </c>
      <c r="C65" s="7">
        <v>33.7</v>
      </c>
      <c r="D65" s="7">
        <v>35.4</v>
      </c>
    </row>
    <row r="66" spans="1:4" ht="15.75">
      <c r="A66" s="5" t="s">
        <v>91</v>
      </c>
      <c r="B66" s="7">
        <v>59.5</v>
      </c>
      <c r="C66" s="7">
        <v>48</v>
      </c>
      <c r="D66" s="7">
        <v>39.7</v>
      </c>
    </row>
    <row r="67" spans="1:4" ht="15.75">
      <c r="A67" s="5" t="s">
        <v>92</v>
      </c>
      <c r="B67" s="3"/>
      <c r="C67" s="3"/>
      <c r="D67" s="3"/>
    </row>
    <row r="68" spans="1:4" ht="15.75">
      <c r="A68" s="4" t="s">
        <v>3</v>
      </c>
      <c r="B68" s="3"/>
      <c r="C68" s="3"/>
      <c r="D68" s="3"/>
    </row>
    <row r="69" spans="1:4" ht="15.75">
      <c r="A69" s="2" t="s">
        <v>38</v>
      </c>
      <c r="B69" s="3"/>
      <c r="C69" s="3"/>
      <c r="D69" s="3"/>
    </row>
    <row r="70" spans="1:4" ht="15.75">
      <c r="A70" s="2"/>
      <c r="B70" s="3"/>
      <c r="C70" s="3"/>
      <c r="D70" s="3"/>
    </row>
    <row r="71" spans="1:4" ht="15.75">
      <c r="A71" s="2"/>
      <c r="B71" s="3"/>
      <c r="C71" s="3"/>
      <c r="D71" s="3"/>
    </row>
  </sheetData>
  <printOptions/>
  <pageMargins left="0.393701" right="0.393701" top="0.393701" bottom="0.39370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2018-01-04T13:04:04Z</dcterms:created>
  <dcterms:modified xsi:type="dcterms:W3CDTF">2018-01-04T15:45:09Z</dcterms:modified>
  <cp:category/>
  <cp:version/>
  <cp:contentType/>
  <cp:contentStatus/>
</cp:coreProperties>
</file>